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7035" yWindow="0" windowWidth="25605" windowHeight="15600" tabRatio="710"/>
  </bookViews>
  <sheets>
    <sheet name="SUMMARY" sheetId="20" r:id="rId1"/>
    <sheet name="Assump&amp;Instruct" sheetId="13" r:id="rId2"/>
    <sheet name="Cost Source Tab" sheetId="7" r:id="rId3"/>
    <sheet name="NRC_Reverse Calcs" sheetId="15" r:id="rId4"/>
    <sheet name="NRC_LT Only" sheetId="11" r:id="rId5"/>
    <sheet name="NRC_LT Only Truncated" sheetId="22" r:id="rId6"/>
    <sheet name="NRC_LT&amp;SFM Top Off_Prompt" sheetId="9" r:id="rId7"/>
    <sheet name="NRC_LT&amp;SFM Top Off_Delayed" sheetId="14" r:id="rId8"/>
    <sheet name="NRC_LT&amp;SFM exclude Dry" sheetId="10" r:id="rId9"/>
    <sheet name="NRC_LT&amp;SFM exclude Casks" sheetId="12" r:id="rId10"/>
    <sheet name="With DOE_Base_68" sheetId="21" r:id="rId11"/>
    <sheet name="With DOE_Base_53" sheetId="17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CostConversionFactor">'[1]Site Information&amp;Cask Movements'!$E$36</definedName>
    <definedName name="craft_labor_ratio">'[2]Variable Parameters'!$G$45</definedName>
    <definedName name="CRTemplateCalcTitle">'[3]Statement of Problem'!$C$64</definedName>
    <definedName name="FuelLoadContingency">'[1]Site Information&amp;Cask Movements'!$E$35</definedName>
    <definedName name="FuelLoadEquipFraction">'[1]Site Information&amp;Cask Movements'!$E$40</definedName>
    <definedName name="FuelLoadLaborFraction">'[1]Site Information&amp;Cask Movements'!$E$39</definedName>
    <definedName name="FuelLoadOtherFraction">'[1]Site Information&amp;Cask Movements'!$E$41</definedName>
    <definedName name="ISFSI2DOExfer">'[1]Site Information&amp;Cask Movements'!$E$32</definedName>
    <definedName name="ISFSI2Poolxfer">'[1]Site Information&amp;Cask Movements'!$E$33</definedName>
    <definedName name="Mode">'[1]Site Information&amp;Cask Movements'!$F$10</definedName>
    <definedName name="other_costs_ratio">'[2]Variable Parameters'!$G$78</definedName>
    <definedName name="Pool2DOExfer">'[1]Site Information&amp;Cask Movements'!$E$30</definedName>
    <definedName name="Pool2ISFSIxfer">'[1]Site Information&amp;Cask Movements'!$E$31</definedName>
    <definedName name="_xlnm.Print_Area" localSheetId="5">'NRC_LT Only Truncated'!$A$1:$L$70</definedName>
    <definedName name="_xlnm.Print_Titles" localSheetId="2">'Cost Source Tab'!$1:$5</definedName>
    <definedName name="_xlnm.Print_Titles" localSheetId="4">'NRC_LT Only'!$1:$5</definedName>
    <definedName name="_xlnm.Print_Titles" localSheetId="5">'NRC_LT Only Truncated'!$1:$5</definedName>
    <definedName name="_xlnm.Print_Titles" localSheetId="9">'NRC_LT&amp;SFM exclude Casks'!$1:$5</definedName>
    <definedName name="_xlnm.Print_Titles" localSheetId="8">'NRC_LT&amp;SFM exclude Dry'!$1:$5</definedName>
    <definedName name="_xlnm.Print_Titles" localSheetId="7">'NRC_LT&amp;SFM Top Off_Delayed'!$1:$5</definedName>
    <definedName name="_xlnm.Print_Titles" localSheetId="6">'NRC_LT&amp;SFM Top Off_Prompt'!$1:$5</definedName>
    <definedName name="_xlnm.Print_Titles" localSheetId="3">'NRC_Reverse Calcs'!$1:$5</definedName>
    <definedName name="_xlnm.Print_Titles" localSheetId="11">'With DOE_Base_53'!$1:$5</definedName>
    <definedName name="_xlnm.Print_Titles" localSheetId="10">'With DOE_Base_68'!$1:$5</definedName>
    <definedName name="Rates">[4]Salaries!$1:$1048576</definedName>
    <definedName name="SpentFuelEandM_ratio">'[2]Variable Parameters'!$G$54</definedName>
    <definedName name="Unit1_shutdown">[5]Staffsum!$E$3</definedName>
    <definedName name="Unit2_shutdown">[5]Staffsum!$E$4</definedName>
    <definedName name="Unit3_shutdown">[5]Staffsum!$E$5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0" l="1"/>
  <c r="D6" i="12"/>
  <c r="AW6" i="7"/>
  <c r="B6" i="12"/>
  <c r="E6" i="12"/>
  <c r="D6" i="10"/>
  <c r="AV6" i="7"/>
  <c r="B6" i="10"/>
  <c r="E6" i="10"/>
  <c r="D6" i="14"/>
  <c r="AU6" i="7"/>
  <c r="B6" i="14"/>
  <c r="E6" i="14"/>
  <c r="D6" i="9"/>
  <c r="B6" i="9"/>
  <c r="E6" i="9"/>
  <c r="D6" i="11"/>
  <c r="AR6" i="7"/>
  <c r="B6" i="11"/>
  <c r="E6" i="11"/>
  <c r="B6" i="15"/>
  <c r="E6" i="15"/>
  <c r="AQ68" i="15"/>
  <c r="AV68" i="7"/>
  <c r="AI68" i="15"/>
  <c r="AL68" i="15"/>
  <c r="AN68" i="15"/>
  <c r="AP68" i="15"/>
  <c r="AK68" i="15"/>
  <c r="AQ67" i="15"/>
  <c r="AV67" i="7"/>
  <c r="AI67" i="15"/>
  <c r="AL67" i="15"/>
  <c r="AN67" i="15"/>
  <c r="AP67" i="15"/>
  <c r="AK67" i="15"/>
  <c r="AQ66" i="15"/>
  <c r="AV66" i="7"/>
  <c r="AI66" i="15"/>
  <c r="AL66" i="15"/>
  <c r="AN66" i="15"/>
  <c r="AP66" i="15"/>
  <c r="AK66" i="15"/>
  <c r="AQ65" i="15"/>
  <c r="AV65" i="7"/>
  <c r="AI65" i="15"/>
  <c r="AL65" i="15"/>
  <c r="AN65" i="15"/>
  <c r="AP65" i="15"/>
  <c r="AK65" i="15"/>
  <c r="AQ64" i="15"/>
  <c r="AV64" i="7"/>
  <c r="AI64" i="15"/>
  <c r="AL64" i="15"/>
  <c r="AN64" i="15"/>
  <c r="AP64" i="15"/>
  <c r="AK64" i="15"/>
  <c r="AQ63" i="15"/>
  <c r="AV63" i="7"/>
  <c r="AI63" i="15"/>
  <c r="AL63" i="15"/>
  <c r="AN63" i="15"/>
  <c r="AP63" i="15"/>
  <c r="AK63" i="15"/>
  <c r="AQ62" i="15"/>
  <c r="AV62" i="7"/>
  <c r="AI62" i="15"/>
  <c r="AL62" i="15"/>
  <c r="AN62" i="15"/>
  <c r="AP62" i="15"/>
  <c r="AK62" i="15"/>
  <c r="AQ61" i="15"/>
  <c r="AV61" i="7"/>
  <c r="AI61" i="15"/>
  <c r="AL61" i="15"/>
  <c r="AN61" i="15"/>
  <c r="AP61" i="15"/>
  <c r="AK61" i="15"/>
  <c r="AQ60" i="15"/>
  <c r="AV60" i="7"/>
  <c r="AI60" i="15"/>
  <c r="AL60" i="15"/>
  <c r="AN60" i="15"/>
  <c r="AP60" i="15"/>
  <c r="AK60" i="15"/>
  <c r="AQ59" i="15"/>
  <c r="AV59" i="7"/>
  <c r="AI59" i="15"/>
  <c r="AL59" i="15"/>
  <c r="AN59" i="15"/>
  <c r="AP59" i="15"/>
  <c r="AK59" i="15"/>
  <c r="AQ58" i="15"/>
  <c r="AV58" i="7"/>
  <c r="AI58" i="15"/>
  <c r="AL58" i="15"/>
  <c r="AN58" i="15"/>
  <c r="AP58" i="15"/>
  <c r="AK58" i="15"/>
  <c r="AQ57" i="15"/>
  <c r="AV57" i="7"/>
  <c r="AI57" i="15"/>
  <c r="AL57" i="15"/>
  <c r="AN57" i="15"/>
  <c r="AP57" i="15"/>
  <c r="AK57" i="15"/>
  <c r="AQ56" i="15"/>
  <c r="AV56" i="7"/>
  <c r="AI56" i="15"/>
  <c r="AL56" i="15"/>
  <c r="AN56" i="15"/>
  <c r="AP56" i="15"/>
  <c r="AK56" i="15"/>
  <c r="AQ55" i="15"/>
  <c r="AV55" i="7"/>
  <c r="AI55" i="15"/>
  <c r="AL55" i="15"/>
  <c r="AN55" i="15"/>
  <c r="AP55" i="15"/>
  <c r="AK55" i="15"/>
  <c r="AQ54" i="15"/>
  <c r="AV54" i="7"/>
  <c r="AI54" i="15"/>
  <c r="AL54" i="15"/>
  <c r="AN54" i="15"/>
  <c r="AP54" i="15"/>
  <c r="AK54" i="15"/>
  <c r="AQ53" i="15"/>
  <c r="AV53" i="7"/>
  <c r="AI53" i="15"/>
  <c r="AL53" i="15"/>
  <c r="AN53" i="15"/>
  <c r="AP53" i="15"/>
  <c r="AK53" i="15"/>
  <c r="AQ52" i="15"/>
  <c r="AV52" i="7"/>
  <c r="AI52" i="15"/>
  <c r="AL52" i="15"/>
  <c r="AN52" i="15"/>
  <c r="AP52" i="15"/>
  <c r="AK52" i="15"/>
  <c r="AQ51" i="15"/>
  <c r="AV51" i="7"/>
  <c r="AI51" i="15"/>
  <c r="AL51" i="15"/>
  <c r="AN51" i="15"/>
  <c r="AP51" i="15"/>
  <c r="AK51" i="15"/>
  <c r="AQ50" i="15"/>
  <c r="AV50" i="7"/>
  <c r="AI50" i="15"/>
  <c r="AL50" i="15"/>
  <c r="AN50" i="15"/>
  <c r="AP50" i="15"/>
  <c r="AK50" i="15"/>
  <c r="AQ49" i="15"/>
  <c r="AV49" i="7"/>
  <c r="AI49" i="15"/>
  <c r="AL49" i="15"/>
  <c r="AN49" i="15"/>
  <c r="AP49" i="15"/>
  <c r="AK49" i="15"/>
  <c r="AQ48" i="15"/>
  <c r="AV48" i="7"/>
  <c r="AI48" i="15"/>
  <c r="AL48" i="15"/>
  <c r="AN48" i="15"/>
  <c r="AP48" i="15"/>
  <c r="AK48" i="15"/>
  <c r="AQ47" i="15"/>
  <c r="AV47" i="7"/>
  <c r="AI47" i="15"/>
  <c r="AL47" i="15"/>
  <c r="AN47" i="15"/>
  <c r="AP47" i="15"/>
  <c r="AK47" i="15"/>
  <c r="AQ46" i="15"/>
  <c r="AV46" i="7"/>
  <c r="AI46" i="15"/>
  <c r="AL46" i="15"/>
  <c r="AN46" i="15"/>
  <c r="AP46" i="15"/>
  <c r="AK46" i="15"/>
  <c r="AQ45" i="15"/>
  <c r="AV45" i="7"/>
  <c r="AI45" i="15"/>
  <c r="AL45" i="15"/>
  <c r="AN45" i="15"/>
  <c r="AP45" i="15"/>
  <c r="AK45" i="15"/>
  <c r="AQ44" i="15"/>
  <c r="AN44" i="7"/>
  <c r="AM44" i="7"/>
  <c r="AV44" i="7"/>
  <c r="AI44" i="15"/>
  <c r="AL44" i="15"/>
  <c r="AN44" i="15"/>
  <c r="AP44" i="15"/>
  <c r="AK44" i="15"/>
  <c r="AQ43" i="15"/>
  <c r="AN43" i="7"/>
  <c r="AM43" i="7"/>
  <c r="AV43" i="7"/>
  <c r="AI43" i="15"/>
  <c r="AL43" i="15"/>
  <c r="AN43" i="15"/>
  <c r="AP43" i="15"/>
  <c r="AK43" i="15"/>
  <c r="AQ42" i="15"/>
  <c r="AN42" i="7"/>
  <c r="AM42" i="7"/>
  <c r="AV42" i="7"/>
  <c r="AI42" i="15"/>
  <c r="AL42" i="15"/>
  <c r="AN42" i="15"/>
  <c r="AP42" i="15"/>
  <c r="AK42" i="15"/>
  <c r="AQ41" i="15"/>
  <c r="AN41" i="7"/>
  <c r="AM41" i="7"/>
  <c r="AV41" i="7"/>
  <c r="AI41" i="15"/>
  <c r="AL41" i="15"/>
  <c r="AN41" i="15"/>
  <c r="AP41" i="15"/>
  <c r="AK41" i="15"/>
  <c r="AQ40" i="15"/>
  <c r="AN40" i="7"/>
  <c r="AM40" i="7"/>
  <c r="AV40" i="7"/>
  <c r="AI40" i="15"/>
  <c r="AL40" i="15"/>
  <c r="AN40" i="15"/>
  <c r="AP40" i="15"/>
  <c r="AK40" i="15"/>
  <c r="AQ39" i="15"/>
  <c r="AN39" i="7"/>
  <c r="AM39" i="7"/>
  <c r="AV39" i="7"/>
  <c r="AI39" i="15"/>
  <c r="AL39" i="15"/>
  <c r="AN39" i="15"/>
  <c r="AP39" i="15"/>
  <c r="AK39" i="15"/>
  <c r="AQ38" i="15"/>
  <c r="AN38" i="7"/>
  <c r="AM38" i="7"/>
  <c r="AV38" i="7"/>
  <c r="AI38" i="15"/>
  <c r="AL38" i="15"/>
  <c r="AN38" i="15"/>
  <c r="AP38" i="15"/>
  <c r="AK38" i="15"/>
  <c r="AQ37" i="15"/>
  <c r="AN37" i="7"/>
  <c r="AM37" i="7"/>
  <c r="AV37" i="7"/>
  <c r="AI37" i="15"/>
  <c r="AL37" i="15"/>
  <c r="AN37" i="15"/>
  <c r="AP37" i="15"/>
  <c r="AK37" i="15"/>
  <c r="AQ36" i="15"/>
  <c r="AN36" i="7"/>
  <c r="AM36" i="7"/>
  <c r="AV36" i="7"/>
  <c r="AI36" i="15"/>
  <c r="AL36" i="15"/>
  <c r="AN36" i="15"/>
  <c r="AP36" i="15"/>
  <c r="AK36" i="15"/>
  <c r="AQ35" i="15"/>
  <c r="AN35" i="7"/>
  <c r="AM35" i="7"/>
  <c r="AV35" i="7"/>
  <c r="AI35" i="15"/>
  <c r="AL35" i="15"/>
  <c r="AN35" i="15"/>
  <c r="AP35" i="15"/>
  <c r="AK35" i="15"/>
  <c r="AQ34" i="15"/>
  <c r="AN34" i="7"/>
  <c r="AM34" i="7"/>
  <c r="AV34" i="7"/>
  <c r="AI34" i="15"/>
  <c r="AL34" i="15"/>
  <c r="AN34" i="15"/>
  <c r="AP34" i="15"/>
  <c r="AK34" i="15"/>
  <c r="AQ33" i="15"/>
  <c r="AN33" i="7"/>
  <c r="AM33" i="7"/>
  <c r="AV33" i="7"/>
  <c r="AI33" i="15"/>
  <c r="AL33" i="15"/>
  <c r="AN33" i="15"/>
  <c r="AP33" i="15"/>
  <c r="AK33" i="15"/>
  <c r="AQ32" i="15"/>
  <c r="AN32" i="7"/>
  <c r="AM32" i="7"/>
  <c r="AV32" i="7"/>
  <c r="AI32" i="15"/>
  <c r="AL32" i="15"/>
  <c r="AN32" i="15"/>
  <c r="AP32" i="15"/>
  <c r="AK32" i="15"/>
  <c r="AQ31" i="15"/>
  <c r="AN31" i="7"/>
  <c r="AM31" i="7"/>
  <c r="AV31" i="7"/>
  <c r="AI31" i="15"/>
  <c r="AL31" i="15"/>
  <c r="AN31" i="15"/>
  <c r="AP31" i="15"/>
  <c r="AK31" i="15"/>
  <c r="AQ30" i="15"/>
  <c r="AN30" i="7"/>
  <c r="AM30" i="7"/>
  <c r="AV30" i="7"/>
  <c r="AI30" i="15"/>
  <c r="AL30" i="15"/>
  <c r="AN30" i="15"/>
  <c r="AP30" i="15"/>
  <c r="AK30" i="15"/>
  <c r="AQ29" i="15"/>
  <c r="AN29" i="7"/>
  <c r="AM29" i="7"/>
  <c r="AV29" i="7"/>
  <c r="AI29" i="15"/>
  <c r="AL29" i="15"/>
  <c r="AN29" i="15"/>
  <c r="AP29" i="15"/>
  <c r="AK29" i="15"/>
  <c r="AQ28" i="15"/>
  <c r="AN28" i="7"/>
  <c r="AM28" i="7"/>
  <c r="AV28" i="7"/>
  <c r="AI28" i="15"/>
  <c r="AL28" i="15"/>
  <c r="AN28" i="15"/>
  <c r="AP28" i="15"/>
  <c r="AK28" i="15"/>
  <c r="AQ27" i="15"/>
  <c r="AN27" i="7"/>
  <c r="AM27" i="7"/>
  <c r="AV27" i="7"/>
  <c r="AI27" i="15"/>
  <c r="AL27" i="15"/>
  <c r="AN27" i="15"/>
  <c r="AP27" i="15"/>
  <c r="AK27" i="15"/>
  <c r="AQ26" i="15"/>
  <c r="AN26" i="7"/>
  <c r="AM26" i="7"/>
  <c r="AV26" i="7"/>
  <c r="AI26" i="15"/>
  <c r="AL26" i="15"/>
  <c r="AN26" i="15"/>
  <c r="AP26" i="15"/>
  <c r="AK26" i="15"/>
  <c r="AQ25" i="15"/>
  <c r="AN25" i="7"/>
  <c r="AM25" i="7"/>
  <c r="AV25" i="7"/>
  <c r="AI25" i="15"/>
  <c r="AL25" i="15"/>
  <c r="AN25" i="15"/>
  <c r="AP25" i="15"/>
  <c r="AK25" i="15"/>
  <c r="AQ24" i="15"/>
  <c r="AN24" i="7"/>
  <c r="AM24" i="7"/>
  <c r="AV24" i="7"/>
  <c r="AI24" i="15"/>
  <c r="AL24" i="15"/>
  <c r="AN24" i="15"/>
  <c r="AP24" i="15"/>
  <c r="AK24" i="15"/>
  <c r="AQ23" i="15"/>
  <c r="AN23" i="7"/>
  <c r="AM23" i="7"/>
  <c r="AV23" i="7"/>
  <c r="AI23" i="15"/>
  <c r="AL23" i="15"/>
  <c r="AN23" i="15"/>
  <c r="AP23" i="15"/>
  <c r="AK23" i="15"/>
  <c r="AQ22" i="15"/>
  <c r="AN22" i="7"/>
  <c r="AM22" i="7"/>
  <c r="AV22" i="7"/>
  <c r="AI22" i="15"/>
  <c r="AL22" i="15"/>
  <c r="AN22" i="15"/>
  <c r="AP22" i="15"/>
  <c r="AK22" i="15"/>
  <c r="AQ21" i="15"/>
  <c r="AN21" i="7"/>
  <c r="AM21" i="7"/>
  <c r="AV21" i="7"/>
  <c r="AI21" i="15"/>
  <c r="AL21" i="15"/>
  <c r="AN21" i="15"/>
  <c r="AP21" i="15"/>
  <c r="AK21" i="15"/>
  <c r="AQ20" i="15"/>
  <c r="AN20" i="7"/>
  <c r="AM20" i="7"/>
  <c r="AV20" i="7"/>
  <c r="AI20" i="15"/>
  <c r="AL20" i="15"/>
  <c r="AN20" i="15"/>
  <c r="AP20" i="15"/>
  <c r="AK20" i="15"/>
  <c r="AQ19" i="15"/>
  <c r="AN19" i="7"/>
  <c r="AM19" i="7"/>
  <c r="AV19" i="7"/>
  <c r="AI19" i="15"/>
  <c r="AL19" i="15"/>
  <c r="AN19" i="15"/>
  <c r="AP19" i="15"/>
  <c r="AK19" i="15"/>
  <c r="AQ18" i="15"/>
  <c r="AN18" i="7"/>
  <c r="AM18" i="7"/>
  <c r="AV18" i="7"/>
  <c r="AI18" i="15"/>
  <c r="AL18" i="15"/>
  <c r="AN18" i="15"/>
  <c r="AP18" i="15"/>
  <c r="AK18" i="15"/>
  <c r="AQ17" i="15"/>
  <c r="AN17" i="7"/>
  <c r="AM17" i="7"/>
  <c r="AV17" i="7"/>
  <c r="AI17" i="15"/>
  <c r="AL17" i="15"/>
  <c r="AN17" i="15"/>
  <c r="AP17" i="15"/>
  <c r="AK17" i="15"/>
  <c r="AQ16" i="15"/>
  <c r="AN16" i="7"/>
  <c r="AM16" i="7"/>
  <c r="AV16" i="7"/>
  <c r="AI16" i="15"/>
  <c r="AL16" i="15"/>
  <c r="AN16" i="15"/>
  <c r="AP16" i="15"/>
  <c r="AK16" i="15"/>
  <c r="AQ15" i="15"/>
  <c r="AN15" i="7"/>
  <c r="AM15" i="7"/>
  <c r="AV15" i="7"/>
  <c r="AI15" i="15"/>
  <c r="AL15" i="15"/>
  <c r="AN15" i="15"/>
  <c r="AP15" i="15"/>
  <c r="AK15" i="15"/>
  <c r="AQ14" i="15"/>
  <c r="AN14" i="7"/>
  <c r="AM14" i="7"/>
  <c r="AV14" i="7"/>
  <c r="AI14" i="15"/>
  <c r="AL14" i="15"/>
  <c r="AN14" i="15"/>
  <c r="AP14" i="15"/>
  <c r="AK14" i="15"/>
  <c r="AQ13" i="15"/>
  <c r="AN13" i="7"/>
  <c r="AM13" i="7"/>
  <c r="AV13" i="7"/>
  <c r="AI13" i="15"/>
  <c r="AL13" i="15"/>
  <c r="AN13" i="15"/>
  <c r="AP13" i="15"/>
  <c r="AK13" i="15"/>
  <c r="AQ12" i="15"/>
  <c r="AV12" i="7"/>
  <c r="AI12" i="15"/>
  <c r="AL12" i="15"/>
  <c r="AN12" i="15"/>
  <c r="AP12" i="15"/>
  <c r="AK12" i="15"/>
  <c r="AQ11" i="15"/>
  <c r="AV11" i="7"/>
  <c r="AI11" i="15"/>
  <c r="AL11" i="15"/>
  <c r="AN11" i="15"/>
  <c r="AP11" i="15"/>
  <c r="AK11" i="15"/>
  <c r="AQ10" i="15"/>
  <c r="AV10" i="7"/>
  <c r="AI10" i="15"/>
  <c r="AL10" i="15"/>
  <c r="AN10" i="15"/>
  <c r="AP10" i="15"/>
  <c r="AK10" i="15"/>
  <c r="AQ9" i="15"/>
  <c r="AV9" i="7"/>
  <c r="AI9" i="15"/>
  <c r="AL9" i="15"/>
  <c r="AN9" i="15"/>
  <c r="AP9" i="15"/>
  <c r="AK9" i="15"/>
  <c r="AQ8" i="15"/>
  <c r="AV8" i="7"/>
  <c r="AI8" i="15"/>
  <c r="AL8" i="15"/>
  <c r="AN8" i="15"/>
  <c r="AP8" i="15"/>
  <c r="AK8" i="15"/>
  <c r="AQ7" i="15"/>
  <c r="AV7" i="7"/>
  <c r="AI7" i="15"/>
  <c r="AL7" i="15"/>
  <c r="AN7" i="15"/>
  <c r="AP7" i="15"/>
  <c r="AK7" i="15"/>
  <c r="AQ6" i="15"/>
  <c r="E30" i="20"/>
  <c r="E36" i="20"/>
  <c r="J68" i="15"/>
  <c r="AR68" i="7"/>
  <c r="B68" i="15"/>
  <c r="E68" i="15"/>
  <c r="G68" i="15"/>
  <c r="I68" i="15"/>
  <c r="D68" i="15"/>
  <c r="J67" i="15"/>
  <c r="AR67" i="7"/>
  <c r="B67" i="15"/>
  <c r="E67" i="15"/>
  <c r="G67" i="15"/>
  <c r="I67" i="15"/>
  <c r="D67" i="15"/>
  <c r="J66" i="15"/>
  <c r="AR66" i="7"/>
  <c r="B66" i="15"/>
  <c r="E66" i="15"/>
  <c r="G66" i="15"/>
  <c r="I66" i="15"/>
  <c r="D66" i="15"/>
  <c r="J65" i="15"/>
  <c r="AR65" i="7"/>
  <c r="B65" i="15"/>
  <c r="E65" i="15"/>
  <c r="G65" i="15"/>
  <c r="I65" i="15"/>
  <c r="D65" i="15"/>
  <c r="J64" i="15"/>
  <c r="AR64" i="7"/>
  <c r="B64" i="15"/>
  <c r="E64" i="15"/>
  <c r="G64" i="15"/>
  <c r="I64" i="15"/>
  <c r="D64" i="15"/>
  <c r="J63" i="15"/>
  <c r="AR63" i="7"/>
  <c r="B63" i="15"/>
  <c r="E63" i="15"/>
  <c r="G63" i="15"/>
  <c r="I63" i="15"/>
  <c r="D63" i="15"/>
  <c r="J62" i="15"/>
  <c r="AR62" i="7"/>
  <c r="B62" i="15"/>
  <c r="E62" i="15"/>
  <c r="G62" i="15"/>
  <c r="I62" i="15"/>
  <c r="D62" i="15"/>
  <c r="J61" i="15"/>
  <c r="AR61" i="7"/>
  <c r="B61" i="15"/>
  <c r="E61" i="15"/>
  <c r="G61" i="15"/>
  <c r="I61" i="15"/>
  <c r="D61" i="15"/>
  <c r="J60" i="15"/>
  <c r="AR60" i="7"/>
  <c r="B60" i="15"/>
  <c r="E60" i="15"/>
  <c r="G60" i="15"/>
  <c r="I60" i="15"/>
  <c r="D60" i="15"/>
  <c r="J59" i="15"/>
  <c r="AR59" i="7"/>
  <c r="B59" i="15"/>
  <c r="E59" i="15"/>
  <c r="G59" i="15"/>
  <c r="I59" i="15"/>
  <c r="D59" i="15"/>
  <c r="J58" i="15"/>
  <c r="AR58" i="7"/>
  <c r="B58" i="15"/>
  <c r="E58" i="15"/>
  <c r="G58" i="15"/>
  <c r="I58" i="15"/>
  <c r="D58" i="15"/>
  <c r="J57" i="15"/>
  <c r="AR57" i="7"/>
  <c r="B57" i="15"/>
  <c r="E57" i="15"/>
  <c r="G57" i="15"/>
  <c r="I57" i="15"/>
  <c r="D57" i="15"/>
  <c r="J56" i="15"/>
  <c r="AR56" i="7"/>
  <c r="B56" i="15"/>
  <c r="E56" i="15"/>
  <c r="G56" i="15"/>
  <c r="I56" i="15"/>
  <c r="D56" i="15"/>
  <c r="J55" i="15"/>
  <c r="AR55" i="7"/>
  <c r="B55" i="15"/>
  <c r="E55" i="15"/>
  <c r="G55" i="15"/>
  <c r="I55" i="15"/>
  <c r="D55" i="15"/>
  <c r="J54" i="15"/>
  <c r="AR54" i="7"/>
  <c r="B54" i="15"/>
  <c r="E54" i="15"/>
  <c r="G54" i="15"/>
  <c r="I54" i="15"/>
  <c r="D54" i="15"/>
  <c r="J53" i="15"/>
  <c r="AR53" i="7"/>
  <c r="B53" i="15"/>
  <c r="E53" i="15"/>
  <c r="G53" i="15"/>
  <c r="I53" i="15"/>
  <c r="D53" i="15"/>
  <c r="J52" i="15"/>
  <c r="AR52" i="7"/>
  <c r="B52" i="15"/>
  <c r="E52" i="15"/>
  <c r="G52" i="15"/>
  <c r="I52" i="15"/>
  <c r="D52" i="15"/>
  <c r="J51" i="15"/>
  <c r="AR51" i="7"/>
  <c r="B51" i="15"/>
  <c r="E51" i="15"/>
  <c r="G51" i="15"/>
  <c r="I51" i="15"/>
  <c r="D51" i="15"/>
  <c r="J50" i="15"/>
  <c r="AR50" i="7"/>
  <c r="B50" i="15"/>
  <c r="E50" i="15"/>
  <c r="G50" i="15"/>
  <c r="I50" i="15"/>
  <c r="D50" i="15"/>
  <c r="J49" i="15"/>
  <c r="AR49" i="7"/>
  <c r="B49" i="15"/>
  <c r="E49" i="15"/>
  <c r="G49" i="15"/>
  <c r="I49" i="15"/>
  <c r="D49" i="15"/>
  <c r="J48" i="15"/>
  <c r="AR48" i="7"/>
  <c r="B48" i="15"/>
  <c r="E48" i="15"/>
  <c r="G48" i="15"/>
  <c r="I48" i="15"/>
  <c r="D48" i="15"/>
  <c r="J47" i="15"/>
  <c r="AR47" i="7"/>
  <c r="B47" i="15"/>
  <c r="E47" i="15"/>
  <c r="G47" i="15"/>
  <c r="I47" i="15"/>
  <c r="D47" i="15"/>
  <c r="J46" i="15"/>
  <c r="AR46" i="7"/>
  <c r="B46" i="15"/>
  <c r="E46" i="15"/>
  <c r="G46" i="15"/>
  <c r="I46" i="15"/>
  <c r="D46" i="15"/>
  <c r="J45" i="15"/>
  <c r="AR45" i="7"/>
  <c r="B45" i="15"/>
  <c r="E45" i="15"/>
  <c r="G45" i="15"/>
  <c r="I45" i="15"/>
  <c r="D45" i="15"/>
  <c r="J44" i="15"/>
  <c r="AR44" i="7"/>
  <c r="B44" i="15"/>
  <c r="E44" i="15"/>
  <c r="G44" i="15"/>
  <c r="I44" i="15"/>
  <c r="D44" i="15"/>
  <c r="J43" i="15"/>
  <c r="AR43" i="7"/>
  <c r="B43" i="15"/>
  <c r="E43" i="15"/>
  <c r="G43" i="15"/>
  <c r="I43" i="15"/>
  <c r="D43" i="15"/>
  <c r="J42" i="15"/>
  <c r="AR42" i="7"/>
  <c r="B42" i="15"/>
  <c r="E42" i="15"/>
  <c r="G42" i="15"/>
  <c r="I42" i="15"/>
  <c r="D42" i="15"/>
  <c r="J41" i="15"/>
  <c r="AR41" i="7"/>
  <c r="B41" i="15"/>
  <c r="E41" i="15"/>
  <c r="G41" i="15"/>
  <c r="I41" i="15"/>
  <c r="D41" i="15"/>
  <c r="J40" i="15"/>
  <c r="AR40" i="7"/>
  <c r="B40" i="15"/>
  <c r="E40" i="15"/>
  <c r="G40" i="15"/>
  <c r="I40" i="15"/>
  <c r="D40" i="15"/>
  <c r="J39" i="15"/>
  <c r="AR39" i="7"/>
  <c r="B39" i="15"/>
  <c r="E39" i="15"/>
  <c r="G39" i="15"/>
  <c r="I39" i="15"/>
  <c r="D39" i="15"/>
  <c r="J38" i="15"/>
  <c r="AR38" i="7"/>
  <c r="B38" i="15"/>
  <c r="E38" i="15"/>
  <c r="G38" i="15"/>
  <c r="I38" i="15"/>
  <c r="D38" i="15"/>
  <c r="J37" i="15"/>
  <c r="AR37" i="7"/>
  <c r="B37" i="15"/>
  <c r="E37" i="15"/>
  <c r="G37" i="15"/>
  <c r="I37" i="15"/>
  <c r="D37" i="15"/>
  <c r="J36" i="15"/>
  <c r="AR36" i="7"/>
  <c r="B36" i="15"/>
  <c r="E36" i="15"/>
  <c r="G36" i="15"/>
  <c r="I36" i="15"/>
  <c r="D36" i="15"/>
  <c r="J35" i="15"/>
  <c r="AR35" i="7"/>
  <c r="B35" i="15"/>
  <c r="E35" i="15"/>
  <c r="G35" i="15"/>
  <c r="I35" i="15"/>
  <c r="D35" i="15"/>
  <c r="J34" i="15"/>
  <c r="AR34" i="7"/>
  <c r="B34" i="15"/>
  <c r="E34" i="15"/>
  <c r="G34" i="15"/>
  <c r="I34" i="15"/>
  <c r="D34" i="15"/>
  <c r="J33" i="15"/>
  <c r="AR33" i="7"/>
  <c r="B33" i="15"/>
  <c r="E33" i="15"/>
  <c r="G33" i="15"/>
  <c r="I33" i="15"/>
  <c r="D33" i="15"/>
  <c r="J32" i="15"/>
  <c r="AR32" i="7"/>
  <c r="B32" i="15"/>
  <c r="E32" i="15"/>
  <c r="G32" i="15"/>
  <c r="I32" i="15"/>
  <c r="D32" i="15"/>
  <c r="J31" i="15"/>
  <c r="AR31" i="7"/>
  <c r="B31" i="15"/>
  <c r="E31" i="15"/>
  <c r="G31" i="15"/>
  <c r="I31" i="15"/>
  <c r="D31" i="15"/>
  <c r="J30" i="15"/>
  <c r="AR30" i="7"/>
  <c r="B30" i="15"/>
  <c r="E30" i="15"/>
  <c r="G30" i="15"/>
  <c r="I30" i="15"/>
  <c r="D30" i="15"/>
  <c r="J29" i="15"/>
  <c r="AR29" i="7"/>
  <c r="B29" i="15"/>
  <c r="E29" i="15"/>
  <c r="G29" i="15"/>
  <c r="I29" i="15"/>
  <c r="D29" i="15"/>
  <c r="J28" i="15"/>
  <c r="AR28" i="7"/>
  <c r="B28" i="15"/>
  <c r="E28" i="15"/>
  <c r="G28" i="15"/>
  <c r="I28" i="15"/>
  <c r="D28" i="15"/>
  <c r="J27" i="15"/>
  <c r="AR27" i="7"/>
  <c r="B27" i="15"/>
  <c r="E27" i="15"/>
  <c r="G27" i="15"/>
  <c r="I27" i="15"/>
  <c r="D27" i="15"/>
  <c r="J26" i="15"/>
  <c r="AR26" i="7"/>
  <c r="B26" i="15"/>
  <c r="E26" i="15"/>
  <c r="G26" i="15"/>
  <c r="I26" i="15"/>
  <c r="D26" i="15"/>
  <c r="J25" i="15"/>
  <c r="AR25" i="7"/>
  <c r="B25" i="15"/>
  <c r="E25" i="15"/>
  <c r="G25" i="15"/>
  <c r="I25" i="15"/>
  <c r="D25" i="15"/>
  <c r="J24" i="15"/>
  <c r="AR24" i="7"/>
  <c r="B24" i="15"/>
  <c r="E24" i="15"/>
  <c r="G24" i="15"/>
  <c r="I24" i="15"/>
  <c r="D24" i="15"/>
  <c r="J23" i="15"/>
  <c r="AR23" i="7"/>
  <c r="B23" i="15"/>
  <c r="E23" i="15"/>
  <c r="G23" i="15"/>
  <c r="I23" i="15"/>
  <c r="D23" i="15"/>
  <c r="J22" i="15"/>
  <c r="AR22" i="7"/>
  <c r="B22" i="15"/>
  <c r="E22" i="15"/>
  <c r="G22" i="15"/>
  <c r="I22" i="15"/>
  <c r="D22" i="15"/>
  <c r="J21" i="15"/>
  <c r="AR21" i="7"/>
  <c r="B21" i="15"/>
  <c r="E21" i="15"/>
  <c r="G21" i="15"/>
  <c r="I21" i="15"/>
  <c r="D21" i="15"/>
  <c r="J20" i="15"/>
  <c r="AR20" i="7"/>
  <c r="B20" i="15"/>
  <c r="E20" i="15"/>
  <c r="G20" i="15"/>
  <c r="I20" i="15"/>
  <c r="D20" i="15"/>
  <c r="J19" i="15"/>
  <c r="AR19" i="7"/>
  <c r="B19" i="15"/>
  <c r="E19" i="15"/>
  <c r="G19" i="15"/>
  <c r="I19" i="15"/>
  <c r="D19" i="15"/>
  <c r="J18" i="15"/>
  <c r="AR18" i="7"/>
  <c r="B18" i="15"/>
  <c r="E18" i="15"/>
  <c r="G18" i="15"/>
  <c r="I18" i="15"/>
  <c r="D18" i="15"/>
  <c r="J17" i="15"/>
  <c r="AR17" i="7"/>
  <c r="B17" i="15"/>
  <c r="E17" i="15"/>
  <c r="G17" i="15"/>
  <c r="I17" i="15"/>
  <c r="D17" i="15"/>
  <c r="J16" i="15"/>
  <c r="AR16" i="7"/>
  <c r="B16" i="15"/>
  <c r="E16" i="15"/>
  <c r="G16" i="15"/>
  <c r="I16" i="15"/>
  <c r="D16" i="15"/>
  <c r="J15" i="15"/>
  <c r="AR15" i="7"/>
  <c r="B15" i="15"/>
  <c r="E15" i="15"/>
  <c r="G15" i="15"/>
  <c r="I15" i="15"/>
  <c r="D15" i="15"/>
  <c r="J14" i="15"/>
  <c r="AR14" i="7"/>
  <c r="B14" i="15"/>
  <c r="E14" i="15"/>
  <c r="G14" i="15"/>
  <c r="I14" i="15"/>
  <c r="D14" i="15"/>
  <c r="J13" i="15"/>
  <c r="AR13" i="7"/>
  <c r="B13" i="15"/>
  <c r="E13" i="15"/>
  <c r="G13" i="15"/>
  <c r="I13" i="15"/>
  <c r="D13" i="15"/>
  <c r="J12" i="15"/>
  <c r="AR12" i="7"/>
  <c r="B12" i="15"/>
  <c r="E12" i="15"/>
  <c r="G12" i="15"/>
  <c r="I12" i="15"/>
  <c r="D12" i="15"/>
  <c r="J11" i="15"/>
  <c r="AR11" i="7"/>
  <c r="B11" i="15"/>
  <c r="E11" i="15"/>
  <c r="G11" i="15"/>
  <c r="I11" i="15"/>
  <c r="D11" i="15"/>
  <c r="J10" i="15"/>
  <c r="AR10" i="7"/>
  <c r="B10" i="15"/>
  <c r="E10" i="15"/>
  <c r="G10" i="15"/>
  <c r="I10" i="15"/>
  <c r="D10" i="15"/>
  <c r="J9" i="15"/>
  <c r="AR9" i="7"/>
  <c r="B9" i="15"/>
  <c r="E9" i="15"/>
  <c r="G9" i="15"/>
  <c r="I9" i="15"/>
  <c r="D9" i="15"/>
  <c r="J8" i="15"/>
  <c r="AR8" i="7"/>
  <c r="B8" i="15"/>
  <c r="E8" i="15"/>
  <c r="G8" i="15"/>
  <c r="I8" i="15"/>
  <c r="D8" i="15"/>
  <c r="J7" i="15"/>
  <c r="AR7" i="7"/>
  <c r="B7" i="15"/>
  <c r="E7" i="15"/>
  <c r="G7" i="15"/>
  <c r="I7" i="15"/>
  <c r="D7" i="15"/>
  <c r="J6" i="15"/>
  <c r="G6" i="15"/>
  <c r="I6" i="15"/>
  <c r="D6" i="15"/>
  <c r="E29" i="20"/>
  <c r="E35" i="20"/>
  <c r="E37" i="20"/>
  <c r="E38" i="20"/>
  <c r="U68" i="15"/>
  <c r="AU68" i="7"/>
  <c r="M68" i="15"/>
  <c r="P68" i="15"/>
  <c r="R68" i="15"/>
  <c r="T68" i="15"/>
  <c r="O68" i="15"/>
  <c r="U67" i="15"/>
  <c r="AU67" i="7"/>
  <c r="M67" i="15"/>
  <c r="P67" i="15"/>
  <c r="R67" i="15"/>
  <c r="T67" i="15"/>
  <c r="O67" i="15"/>
  <c r="U66" i="15"/>
  <c r="AU66" i="7"/>
  <c r="M66" i="15"/>
  <c r="P66" i="15"/>
  <c r="R66" i="15"/>
  <c r="T66" i="15"/>
  <c r="O66" i="15"/>
  <c r="U65" i="15"/>
  <c r="AU65" i="7"/>
  <c r="M65" i="15"/>
  <c r="P65" i="15"/>
  <c r="R65" i="15"/>
  <c r="T65" i="15"/>
  <c r="O65" i="15"/>
  <c r="U64" i="15"/>
  <c r="AU64" i="7"/>
  <c r="M64" i="15"/>
  <c r="P64" i="15"/>
  <c r="R64" i="15"/>
  <c r="T64" i="15"/>
  <c r="O64" i="15"/>
  <c r="U63" i="15"/>
  <c r="AU63" i="7"/>
  <c r="M63" i="15"/>
  <c r="P63" i="15"/>
  <c r="R63" i="15"/>
  <c r="T63" i="15"/>
  <c r="O63" i="15"/>
  <c r="U62" i="15"/>
  <c r="AU62" i="7"/>
  <c r="M62" i="15"/>
  <c r="P62" i="15"/>
  <c r="R62" i="15"/>
  <c r="T62" i="15"/>
  <c r="O62" i="15"/>
  <c r="U61" i="15"/>
  <c r="AU61" i="7"/>
  <c r="M61" i="15"/>
  <c r="P61" i="15"/>
  <c r="R61" i="15"/>
  <c r="T61" i="15"/>
  <c r="O61" i="15"/>
  <c r="U60" i="15"/>
  <c r="AU60" i="7"/>
  <c r="M60" i="15"/>
  <c r="P60" i="15"/>
  <c r="R60" i="15"/>
  <c r="T60" i="15"/>
  <c r="O60" i="15"/>
  <c r="U59" i="15"/>
  <c r="AU59" i="7"/>
  <c r="M59" i="15"/>
  <c r="P59" i="15"/>
  <c r="R59" i="15"/>
  <c r="T59" i="15"/>
  <c r="O59" i="15"/>
  <c r="U58" i="15"/>
  <c r="AU58" i="7"/>
  <c r="M58" i="15"/>
  <c r="P58" i="15"/>
  <c r="R58" i="15"/>
  <c r="T58" i="15"/>
  <c r="O58" i="15"/>
  <c r="U57" i="15"/>
  <c r="AU57" i="7"/>
  <c r="M57" i="15"/>
  <c r="P57" i="15"/>
  <c r="R57" i="15"/>
  <c r="T57" i="15"/>
  <c r="O57" i="15"/>
  <c r="U56" i="15"/>
  <c r="AU56" i="7"/>
  <c r="M56" i="15"/>
  <c r="P56" i="15"/>
  <c r="R56" i="15"/>
  <c r="T56" i="15"/>
  <c r="O56" i="15"/>
  <c r="U55" i="15"/>
  <c r="AU55" i="7"/>
  <c r="M55" i="15"/>
  <c r="P55" i="15"/>
  <c r="R55" i="15"/>
  <c r="T55" i="15"/>
  <c r="O55" i="15"/>
  <c r="U54" i="15"/>
  <c r="AU54" i="7"/>
  <c r="M54" i="15"/>
  <c r="P54" i="15"/>
  <c r="R54" i="15"/>
  <c r="T54" i="15"/>
  <c r="O54" i="15"/>
  <c r="U53" i="15"/>
  <c r="AU53" i="7"/>
  <c r="M53" i="15"/>
  <c r="P53" i="15"/>
  <c r="R53" i="15"/>
  <c r="T53" i="15"/>
  <c r="O53" i="15"/>
  <c r="U52" i="15"/>
  <c r="AU52" i="7"/>
  <c r="M52" i="15"/>
  <c r="P52" i="15"/>
  <c r="R52" i="15"/>
  <c r="T52" i="15"/>
  <c r="O52" i="15"/>
  <c r="U51" i="15"/>
  <c r="AU51" i="7"/>
  <c r="M51" i="15"/>
  <c r="P51" i="15"/>
  <c r="R51" i="15"/>
  <c r="T51" i="15"/>
  <c r="O51" i="15"/>
  <c r="U50" i="15"/>
  <c r="AU50" i="7"/>
  <c r="M50" i="15"/>
  <c r="P50" i="15"/>
  <c r="R50" i="15"/>
  <c r="T50" i="15"/>
  <c r="O50" i="15"/>
  <c r="U49" i="15"/>
  <c r="AU49" i="7"/>
  <c r="M49" i="15"/>
  <c r="P49" i="15"/>
  <c r="R49" i="15"/>
  <c r="T49" i="15"/>
  <c r="O49" i="15"/>
  <c r="U48" i="15"/>
  <c r="AU48" i="7"/>
  <c r="M48" i="15"/>
  <c r="P48" i="15"/>
  <c r="R48" i="15"/>
  <c r="T48" i="15"/>
  <c r="O48" i="15"/>
  <c r="U47" i="15"/>
  <c r="AU47" i="7"/>
  <c r="M47" i="15"/>
  <c r="P47" i="15"/>
  <c r="R47" i="15"/>
  <c r="T47" i="15"/>
  <c r="O47" i="15"/>
  <c r="U46" i="15"/>
  <c r="AU46" i="7"/>
  <c r="M46" i="15"/>
  <c r="P46" i="15"/>
  <c r="R46" i="15"/>
  <c r="T46" i="15"/>
  <c r="O46" i="15"/>
  <c r="U45" i="15"/>
  <c r="AU45" i="7"/>
  <c r="M45" i="15"/>
  <c r="P45" i="15"/>
  <c r="R45" i="15"/>
  <c r="T45" i="15"/>
  <c r="O45" i="15"/>
  <c r="U44" i="15"/>
  <c r="AU44" i="7"/>
  <c r="M44" i="15"/>
  <c r="P44" i="15"/>
  <c r="R44" i="15"/>
  <c r="T44" i="15"/>
  <c r="O44" i="15"/>
  <c r="U43" i="15"/>
  <c r="AU43" i="7"/>
  <c r="M43" i="15"/>
  <c r="P43" i="15"/>
  <c r="R43" i="15"/>
  <c r="T43" i="15"/>
  <c r="O43" i="15"/>
  <c r="U42" i="15"/>
  <c r="AU42" i="7"/>
  <c r="M42" i="15"/>
  <c r="P42" i="15"/>
  <c r="R42" i="15"/>
  <c r="T42" i="15"/>
  <c r="O42" i="15"/>
  <c r="U41" i="15"/>
  <c r="AU41" i="7"/>
  <c r="M41" i="15"/>
  <c r="P41" i="15"/>
  <c r="R41" i="15"/>
  <c r="T41" i="15"/>
  <c r="O41" i="15"/>
  <c r="U40" i="15"/>
  <c r="AU40" i="7"/>
  <c r="M40" i="15"/>
  <c r="P40" i="15"/>
  <c r="R40" i="15"/>
  <c r="T40" i="15"/>
  <c r="O40" i="15"/>
  <c r="U39" i="15"/>
  <c r="AU39" i="7"/>
  <c r="M39" i="15"/>
  <c r="P39" i="15"/>
  <c r="R39" i="15"/>
  <c r="T39" i="15"/>
  <c r="O39" i="15"/>
  <c r="U38" i="15"/>
  <c r="AU38" i="7"/>
  <c r="M38" i="15"/>
  <c r="P38" i="15"/>
  <c r="R38" i="15"/>
  <c r="T38" i="15"/>
  <c r="O38" i="15"/>
  <c r="U37" i="15"/>
  <c r="AU37" i="7"/>
  <c r="M37" i="15"/>
  <c r="P37" i="15"/>
  <c r="R37" i="15"/>
  <c r="T37" i="15"/>
  <c r="O37" i="15"/>
  <c r="U36" i="15"/>
  <c r="AU36" i="7"/>
  <c r="M36" i="15"/>
  <c r="P36" i="15"/>
  <c r="R36" i="15"/>
  <c r="T36" i="15"/>
  <c r="O36" i="15"/>
  <c r="U35" i="15"/>
  <c r="AU35" i="7"/>
  <c r="M35" i="15"/>
  <c r="P35" i="15"/>
  <c r="R35" i="15"/>
  <c r="T35" i="15"/>
  <c r="O35" i="15"/>
  <c r="U34" i="15"/>
  <c r="AU34" i="7"/>
  <c r="M34" i="15"/>
  <c r="P34" i="15"/>
  <c r="R34" i="15"/>
  <c r="T34" i="15"/>
  <c r="O34" i="15"/>
  <c r="U33" i="15"/>
  <c r="AU33" i="7"/>
  <c r="M33" i="15"/>
  <c r="P33" i="15"/>
  <c r="R33" i="15"/>
  <c r="T33" i="15"/>
  <c r="O33" i="15"/>
  <c r="U32" i="15"/>
  <c r="AU32" i="7"/>
  <c r="M32" i="15"/>
  <c r="P32" i="15"/>
  <c r="R32" i="15"/>
  <c r="T32" i="15"/>
  <c r="O32" i="15"/>
  <c r="U31" i="15"/>
  <c r="AU31" i="7"/>
  <c r="M31" i="15"/>
  <c r="P31" i="15"/>
  <c r="R31" i="15"/>
  <c r="T31" i="15"/>
  <c r="O31" i="15"/>
  <c r="U30" i="15"/>
  <c r="AU30" i="7"/>
  <c r="M30" i="15"/>
  <c r="P30" i="15"/>
  <c r="R30" i="15"/>
  <c r="T30" i="15"/>
  <c r="O30" i="15"/>
  <c r="U29" i="15"/>
  <c r="AU29" i="7"/>
  <c r="M29" i="15"/>
  <c r="P29" i="15"/>
  <c r="R29" i="15"/>
  <c r="T29" i="15"/>
  <c r="O29" i="15"/>
  <c r="U28" i="15"/>
  <c r="AU28" i="7"/>
  <c r="M28" i="15"/>
  <c r="P28" i="15"/>
  <c r="R28" i="15"/>
  <c r="T28" i="15"/>
  <c r="O28" i="15"/>
  <c r="U27" i="15"/>
  <c r="AU27" i="7"/>
  <c r="M27" i="15"/>
  <c r="P27" i="15"/>
  <c r="R27" i="15"/>
  <c r="T27" i="15"/>
  <c r="O27" i="15"/>
  <c r="U26" i="15"/>
  <c r="AU26" i="7"/>
  <c r="M26" i="15"/>
  <c r="P26" i="15"/>
  <c r="R26" i="15"/>
  <c r="T26" i="15"/>
  <c r="O26" i="15"/>
  <c r="U25" i="15"/>
  <c r="AU25" i="7"/>
  <c r="M25" i="15"/>
  <c r="P25" i="15"/>
  <c r="R25" i="15"/>
  <c r="T25" i="15"/>
  <c r="O25" i="15"/>
  <c r="U24" i="15"/>
  <c r="AU24" i="7"/>
  <c r="M24" i="15"/>
  <c r="P24" i="15"/>
  <c r="R24" i="15"/>
  <c r="T24" i="15"/>
  <c r="O24" i="15"/>
  <c r="U23" i="15"/>
  <c r="AU23" i="7"/>
  <c r="M23" i="15"/>
  <c r="P23" i="15"/>
  <c r="R23" i="15"/>
  <c r="T23" i="15"/>
  <c r="O23" i="15"/>
  <c r="U22" i="15"/>
  <c r="AU22" i="7"/>
  <c r="M22" i="15"/>
  <c r="P22" i="15"/>
  <c r="R22" i="15"/>
  <c r="T22" i="15"/>
  <c r="O22" i="15"/>
  <c r="U21" i="15"/>
  <c r="AU21" i="7"/>
  <c r="M21" i="15"/>
  <c r="P21" i="15"/>
  <c r="R21" i="15"/>
  <c r="T21" i="15"/>
  <c r="O21" i="15"/>
  <c r="U20" i="15"/>
  <c r="AU20" i="7"/>
  <c r="M20" i="15"/>
  <c r="P20" i="15"/>
  <c r="R20" i="15"/>
  <c r="T20" i="15"/>
  <c r="O20" i="15"/>
  <c r="U19" i="15"/>
  <c r="AU19" i="7"/>
  <c r="M19" i="15"/>
  <c r="P19" i="15"/>
  <c r="R19" i="15"/>
  <c r="T19" i="15"/>
  <c r="O19" i="15"/>
  <c r="U18" i="15"/>
  <c r="AU18" i="7"/>
  <c r="M18" i="15"/>
  <c r="P18" i="15"/>
  <c r="R18" i="15"/>
  <c r="T18" i="15"/>
  <c r="O18" i="15"/>
  <c r="U17" i="15"/>
  <c r="AU17" i="7"/>
  <c r="M17" i="15"/>
  <c r="P17" i="15"/>
  <c r="R17" i="15"/>
  <c r="T17" i="15"/>
  <c r="O17" i="15"/>
  <c r="U16" i="15"/>
  <c r="AU16" i="7"/>
  <c r="M16" i="15"/>
  <c r="P16" i="15"/>
  <c r="R16" i="15"/>
  <c r="T16" i="15"/>
  <c r="O16" i="15"/>
  <c r="U15" i="15"/>
  <c r="AU15" i="7"/>
  <c r="M15" i="15"/>
  <c r="P15" i="15"/>
  <c r="R15" i="15"/>
  <c r="T15" i="15"/>
  <c r="O15" i="15"/>
  <c r="U14" i="15"/>
  <c r="AU14" i="7"/>
  <c r="M14" i="15"/>
  <c r="P14" i="15"/>
  <c r="R14" i="15"/>
  <c r="T14" i="15"/>
  <c r="O14" i="15"/>
  <c r="U13" i="15"/>
  <c r="AU13" i="7"/>
  <c r="M13" i="15"/>
  <c r="P13" i="15"/>
  <c r="R13" i="15"/>
  <c r="T13" i="15"/>
  <c r="O13" i="15"/>
  <c r="U12" i="15"/>
  <c r="AU12" i="7"/>
  <c r="M12" i="15"/>
  <c r="P12" i="15"/>
  <c r="R12" i="15"/>
  <c r="T12" i="15"/>
  <c r="O12" i="15"/>
  <c r="U11" i="15"/>
  <c r="AU11" i="7"/>
  <c r="M11" i="15"/>
  <c r="P11" i="15"/>
  <c r="R11" i="15"/>
  <c r="T11" i="15"/>
  <c r="O11" i="15"/>
  <c r="U10" i="15"/>
  <c r="AU10" i="7"/>
  <c r="M10" i="15"/>
  <c r="P10" i="15"/>
  <c r="R10" i="15"/>
  <c r="T10" i="15"/>
  <c r="O10" i="15"/>
  <c r="U9" i="15"/>
  <c r="AU9" i="7"/>
  <c r="M9" i="15"/>
  <c r="P9" i="15"/>
  <c r="R9" i="15"/>
  <c r="T9" i="15"/>
  <c r="O9" i="15"/>
  <c r="U8" i="15"/>
  <c r="AU8" i="7"/>
  <c r="M8" i="15"/>
  <c r="P8" i="15"/>
  <c r="R8" i="15"/>
  <c r="T8" i="15"/>
  <c r="O8" i="15"/>
  <c r="U7" i="15"/>
  <c r="AU7" i="7"/>
  <c r="M7" i="15"/>
  <c r="P7" i="15"/>
  <c r="R7" i="15"/>
  <c r="T7" i="15"/>
  <c r="O7" i="15"/>
  <c r="U6" i="15"/>
  <c r="M6" i="15"/>
  <c r="P6" i="15"/>
  <c r="R6" i="15"/>
  <c r="T6" i="15"/>
  <c r="O6" i="15"/>
  <c r="E32" i="20"/>
  <c r="AF68" i="15"/>
  <c r="AW68" i="7"/>
  <c r="X68" i="15"/>
  <c r="AA68" i="15"/>
  <c r="AC68" i="15"/>
  <c r="AE68" i="15"/>
  <c r="Z68" i="15"/>
  <c r="AF67" i="15"/>
  <c r="AW67" i="7"/>
  <c r="X67" i="15"/>
  <c r="AA67" i="15"/>
  <c r="AC67" i="15"/>
  <c r="AE67" i="15"/>
  <c r="Z67" i="15"/>
  <c r="AF66" i="15"/>
  <c r="AW66" i="7"/>
  <c r="X66" i="15"/>
  <c r="AA66" i="15"/>
  <c r="AC66" i="15"/>
  <c r="AE66" i="15"/>
  <c r="Z66" i="15"/>
  <c r="AF65" i="15"/>
  <c r="AW65" i="7"/>
  <c r="X65" i="15"/>
  <c r="AA65" i="15"/>
  <c r="AC65" i="15"/>
  <c r="AE65" i="15"/>
  <c r="Z65" i="15"/>
  <c r="AF64" i="15"/>
  <c r="AW64" i="7"/>
  <c r="X64" i="15"/>
  <c r="AA64" i="15"/>
  <c r="AC64" i="15"/>
  <c r="AE64" i="15"/>
  <c r="Z64" i="15"/>
  <c r="AF63" i="15"/>
  <c r="AW63" i="7"/>
  <c r="X63" i="15"/>
  <c r="AA63" i="15"/>
  <c r="AC63" i="15"/>
  <c r="AE63" i="15"/>
  <c r="Z63" i="15"/>
  <c r="AF62" i="15"/>
  <c r="AW62" i="7"/>
  <c r="X62" i="15"/>
  <c r="AA62" i="15"/>
  <c r="AC62" i="15"/>
  <c r="AE62" i="15"/>
  <c r="Z62" i="15"/>
  <c r="AF61" i="15"/>
  <c r="AW61" i="7"/>
  <c r="X61" i="15"/>
  <c r="AA61" i="15"/>
  <c r="AC61" i="15"/>
  <c r="AE61" i="15"/>
  <c r="Z61" i="15"/>
  <c r="AF60" i="15"/>
  <c r="AW60" i="7"/>
  <c r="X60" i="15"/>
  <c r="AA60" i="15"/>
  <c r="AC60" i="15"/>
  <c r="AE60" i="15"/>
  <c r="Z60" i="15"/>
  <c r="AF59" i="15"/>
  <c r="AW59" i="7"/>
  <c r="X59" i="15"/>
  <c r="AA59" i="15"/>
  <c r="AC59" i="15"/>
  <c r="AE59" i="15"/>
  <c r="Z59" i="15"/>
  <c r="AF58" i="15"/>
  <c r="AW58" i="7"/>
  <c r="X58" i="15"/>
  <c r="AA58" i="15"/>
  <c r="AC58" i="15"/>
  <c r="AE58" i="15"/>
  <c r="Z58" i="15"/>
  <c r="AF57" i="15"/>
  <c r="AW57" i="7"/>
  <c r="X57" i="15"/>
  <c r="AA57" i="15"/>
  <c r="AC57" i="15"/>
  <c r="AE57" i="15"/>
  <c r="Z57" i="15"/>
  <c r="AF56" i="15"/>
  <c r="AW56" i="7"/>
  <c r="X56" i="15"/>
  <c r="AA56" i="15"/>
  <c r="AC56" i="15"/>
  <c r="AE56" i="15"/>
  <c r="Z56" i="15"/>
  <c r="AF55" i="15"/>
  <c r="AW55" i="7"/>
  <c r="X55" i="15"/>
  <c r="AA55" i="15"/>
  <c r="AC55" i="15"/>
  <c r="AE55" i="15"/>
  <c r="Z55" i="15"/>
  <c r="AF54" i="15"/>
  <c r="AW54" i="7"/>
  <c r="X54" i="15"/>
  <c r="AA54" i="15"/>
  <c r="AC54" i="15"/>
  <c r="AE54" i="15"/>
  <c r="Z54" i="15"/>
  <c r="AF53" i="15"/>
  <c r="AW53" i="7"/>
  <c r="X53" i="15"/>
  <c r="AA53" i="15"/>
  <c r="AC53" i="15"/>
  <c r="AE53" i="15"/>
  <c r="Z53" i="15"/>
  <c r="AF52" i="15"/>
  <c r="AW52" i="7"/>
  <c r="X52" i="15"/>
  <c r="AA52" i="15"/>
  <c r="AC52" i="15"/>
  <c r="AE52" i="15"/>
  <c r="Z52" i="15"/>
  <c r="AF51" i="15"/>
  <c r="AW51" i="7"/>
  <c r="X51" i="15"/>
  <c r="AA51" i="15"/>
  <c r="AC51" i="15"/>
  <c r="AE51" i="15"/>
  <c r="Z51" i="15"/>
  <c r="AF50" i="15"/>
  <c r="AW50" i="7"/>
  <c r="X50" i="15"/>
  <c r="AA50" i="15"/>
  <c r="AC50" i="15"/>
  <c r="AE50" i="15"/>
  <c r="Z50" i="15"/>
  <c r="AF49" i="15"/>
  <c r="AW49" i="7"/>
  <c r="X49" i="15"/>
  <c r="AA49" i="15"/>
  <c r="AC49" i="15"/>
  <c r="AE49" i="15"/>
  <c r="Z49" i="15"/>
  <c r="AF48" i="15"/>
  <c r="AW48" i="7"/>
  <c r="X48" i="15"/>
  <c r="AA48" i="15"/>
  <c r="AC48" i="15"/>
  <c r="AE48" i="15"/>
  <c r="Z48" i="15"/>
  <c r="AF47" i="15"/>
  <c r="AW47" i="7"/>
  <c r="X47" i="15"/>
  <c r="AA47" i="15"/>
  <c r="AC47" i="15"/>
  <c r="AE47" i="15"/>
  <c r="Z47" i="15"/>
  <c r="AF46" i="15"/>
  <c r="AW46" i="7"/>
  <c r="X46" i="15"/>
  <c r="AA46" i="15"/>
  <c r="AC46" i="15"/>
  <c r="AE46" i="15"/>
  <c r="Z46" i="15"/>
  <c r="AF45" i="15"/>
  <c r="AW45" i="7"/>
  <c r="X45" i="15"/>
  <c r="AA45" i="15"/>
  <c r="AC45" i="15"/>
  <c r="AE45" i="15"/>
  <c r="Z45" i="15"/>
  <c r="AF44" i="15"/>
  <c r="AW44" i="7"/>
  <c r="X44" i="15"/>
  <c r="AA44" i="15"/>
  <c r="AC44" i="15"/>
  <c r="AE44" i="15"/>
  <c r="Z44" i="15"/>
  <c r="AF43" i="15"/>
  <c r="AW43" i="7"/>
  <c r="X43" i="15"/>
  <c r="AA43" i="15"/>
  <c r="AC43" i="15"/>
  <c r="AE43" i="15"/>
  <c r="Z43" i="15"/>
  <c r="AF42" i="15"/>
  <c r="AW42" i="7"/>
  <c r="X42" i="15"/>
  <c r="AA42" i="15"/>
  <c r="AC42" i="15"/>
  <c r="AE42" i="15"/>
  <c r="Z42" i="15"/>
  <c r="AF41" i="15"/>
  <c r="AW41" i="7"/>
  <c r="X41" i="15"/>
  <c r="AA41" i="15"/>
  <c r="AC41" i="15"/>
  <c r="AE41" i="15"/>
  <c r="Z41" i="15"/>
  <c r="AF40" i="15"/>
  <c r="AW40" i="7"/>
  <c r="X40" i="15"/>
  <c r="AA40" i="15"/>
  <c r="AC40" i="15"/>
  <c r="AE40" i="15"/>
  <c r="Z40" i="15"/>
  <c r="AF39" i="15"/>
  <c r="AW39" i="7"/>
  <c r="X39" i="15"/>
  <c r="AA39" i="15"/>
  <c r="AC39" i="15"/>
  <c r="AE39" i="15"/>
  <c r="Z39" i="15"/>
  <c r="AF38" i="15"/>
  <c r="AW38" i="7"/>
  <c r="X38" i="15"/>
  <c r="AA38" i="15"/>
  <c r="AC38" i="15"/>
  <c r="AE38" i="15"/>
  <c r="Z38" i="15"/>
  <c r="AF37" i="15"/>
  <c r="AW37" i="7"/>
  <c r="X37" i="15"/>
  <c r="AA37" i="15"/>
  <c r="AC37" i="15"/>
  <c r="AE37" i="15"/>
  <c r="Z37" i="15"/>
  <c r="AF36" i="15"/>
  <c r="AW36" i="7"/>
  <c r="X36" i="15"/>
  <c r="AA36" i="15"/>
  <c r="AC36" i="15"/>
  <c r="AE36" i="15"/>
  <c r="Z36" i="15"/>
  <c r="AF35" i="15"/>
  <c r="AW35" i="7"/>
  <c r="X35" i="15"/>
  <c r="AA35" i="15"/>
  <c r="AC35" i="15"/>
  <c r="AE35" i="15"/>
  <c r="Z35" i="15"/>
  <c r="AF34" i="15"/>
  <c r="AW34" i="7"/>
  <c r="X34" i="15"/>
  <c r="AA34" i="15"/>
  <c r="AC34" i="15"/>
  <c r="AE34" i="15"/>
  <c r="Z34" i="15"/>
  <c r="AF33" i="15"/>
  <c r="AW33" i="7"/>
  <c r="X33" i="15"/>
  <c r="AA33" i="15"/>
  <c r="AC33" i="15"/>
  <c r="AE33" i="15"/>
  <c r="Z33" i="15"/>
  <c r="AF32" i="15"/>
  <c r="AW32" i="7"/>
  <c r="X32" i="15"/>
  <c r="AA32" i="15"/>
  <c r="AC32" i="15"/>
  <c r="AE32" i="15"/>
  <c r="Z32" i="15"/>
  <c r="AF31" i="15"/>
  <c r="AW31" i="7"/>
  <c r="X31" i="15"/>
  <c r="AA31" i="15"/>
  <c r="AC31" i="15"/>
  <c r="AE31" i="15"/>
  <c r="Z31" i="15"/>
  <c r="AF30" i="15"/>
  <c r="AW30" i="7"/>
  <c r="X30" i="15"/>
  <c r="AA30" i="15"/>
  <c r="AC30" i="15"/>
  <c r="AE30" i="15"/>
  <c r="Z30" i="15"/>
  <c r="AF29" i="15"/>
  <c r="AW29" i="7"/>
  <c r="X29" i="15"/>
  <c r="AA29" i="15"/>
  <c r="AC29" i="15"/>
  <c r="AE29" i="15"/>
  <c r="Z29" i="15"/>
  <c r="AF28" i="15"/>
  <c r="AW28" i="7"/>
  <c r="X28" i="15"/>
  <c r="AA28" i="15"/>
  <c r="AC28" i="15"/>
  <c r="AE28" i="15"/>
  <c r="Z28" i="15"/>
  <c r="AF27" i="15"/>
  <c r="AW27" i="7"/>
  <c r="X27" i="15"/>
  <c r="AA27" i="15"/>
  <c r="AC27" i="15"/>
  <c r="AE27" i="15"/>
  <c r="Z27" i="15"/>
  <c r="AF26" i="15"/>
  <c r="AW26" i="7"/>
  <c r="X26" i="15"/>
  <c r="AA26" i="15"/>
  <c r="AC26" i="15"/>
  <c r="AE26" i="15"/>
  <c r="Z26" i="15"/>
  <c r="AF25" i="15"/>
  <c r="AW25" i="7"/>
  <c r="X25" i="15"/>
  <c r="AA25" i="15"/>
  <c r="AC25" i="15"/>
  <c r="AE25" i="15"/>
  <c r="Z25" i="15"/>
  <c r="AF24" i="15"/>
  <c r="AW24" i="7"/>
  <c r="X24" i="15"/>
  <c r="AA24" i="15"/>
  <c r="AC24" i="15"/>
  <c r="AE24" i="15"/>
  <c r="Z24" i="15"/>
  <c r="AF23" i="15"/>
  <c r="AW23" i="7"/>
  <c r="X23" i="15"/>
  <c r="AA23" i="15"/>
  <c r="AC23" i="15"/>
  <c r="AE23" i="15"/>
  <c r="Z23" i="15"/>
  <c r="AF22" i="15"/>
  <c r="AW22" i="7"/>
  <c r="X22" i="15"/>
  <c r="AA22" i="15"/>
  <c r="AC22" i="15"/>
  <c r="AE22" i="15"/>
  <c r="Z22" i="15"/>
  <c r="AF21" i="15"/>
  <c r="AW21" i="7"/>
  <c r="X21" i="15"/>
  <c r="AA21" i="15"/>
  <c r="AC21" i="15"/>
  <c r="AE21" i="15"/>
  <c r="Z21" i="15"/>
  <c r="AF20" i="15"/>
  <c r="AW20" i="7"/>
  <c r="X20" i="15"/>
  <c r="AA20" i="15"/>
  <c r="AC20" i="15"/>
  <c r="AE20" i="15"/>
  <c r="Z20" i="15"/>
  <c r="AF19" i="15"/>
  <c r="AW19" i="7"/>
  <c r="X19" i="15"/>
  <c r="AA19" i="15"/>
  <c r="AC19" i="15"/>
  <c r="AE19" i="15"/>
  <c r="Z19" i="15"/>
  <c r="AF18" i="15"/>
  <c r="AW18" i="7"/>
  <c r="X18" i="15"/>
  <c r="AA18" i="15"/>
  <c r="AC18" i="15"/>
  <c r="AE18" i="15"/>
  <c r="Z18" i="15"/>
  <c r="AF17" i="15"/>
  <c r="AW17" i="7"/>
  <c r="X17" i="15"/>
  <c r="AA17" i="15"/>
  <c r="AC17" i="15"/>
  <c r="AE17" i="15"/>
  <c r="Z17" i="15"/>
  <c r="AF16" i="15"/>
  <c r="AW16" i="7"/>
  <c r="X16" i="15"/>
  <c r="AA16" i="15"/>
  <c r="AC16" i="15"/>
  <c r="AE16" i="15"/>
  <c r="Z16" i="15"/>
  <c r="AF15" i="15"/>
  <c r="AW15" i="7"/>
  <c r="X15" i="15"/>
  <c r="AA15" i="15"/>
  <c r="AC15" i="15"/>
  <c r="AE15" i="15"/>
  <c r="Z15" i="15"/>
  <c r="AF14" i="15"/>
  <c r="AW14" i="7"/>
  <c r="X14" i="15"/>
  <c r="AA14" i="15"/>
  <c r="AC14" i="15"/>
  <c r="AE14" i="15"/>
  <c r="Z14" i="15"/>
  <c r="AF13" i="15"/>
  <c r="AW13" i="7"/>
  <c r="X13" i="15"/>
  <c r="AA13" i="15"/>
  <c r="AC13" i="15"/>
  <c r="AE13" i="15"/>
  <c r="Z13" i="15"/>
  <c r="AF12" i="15"/>
  <c r="AW12" i="7"/>
  <c r="X12" i="15"/>
  <c r="AA12" i="15"/>
  <c r="AC12" i="15"/>
  <c r="AE12" i="15"/>
  <c r="Z12" i="15"/>
  <c r="AF11" i="15"/>
  <c r="AW11" i="7"/>
  <c r="X11" i="15"/>
  <c r="AA11" i="15"/>
  <c r="AC11" i="15"/>
  <c r="AE11" i="15"/>
  <c r="Z11" i="15"/>
  <c r="AF10" i="15"/>
  <c r="AW10" i="7"/>
  <c r="X10" i="15"/>
  <c r="AA10" i="15"/>
  <c r="AC10" i="15"/>
  <c r="AE10" i="15"/>
  <c r="Z10" i="15"/>
  <c r="AF9" i="15"/>
  <c r="AW9" i="7"/>
  <c r="X9" i="15"/>
  <c r="AA9" i="15"/>
  <c r="AC9" i="15"/>
  <c r="AE9" i="15"/>
  <c r="Z9" i="15"/>
  <c r="AF8" i="15"/>
  <c r="AW8" i="7"/>
  <c r="X8" i="15"/>
  <c r="AA8" i="15"/>
  <c r="AC8" i="15"/>
  <c r="AE8" i="15"/>
  <c r="Z8" i="15"/>
  <c r="AF7" i="15"/>
  <c r="AW7" i="7"/>
  <c r="X7" i="15"/>
  <c r="AA7" i="15"/>
  <c r="AC7" i="15"/>
  <c r="AE7" i="15"/>
  <c r="Z7" i="15"/>
  <c r="AF6" i="15"/>
  <c r="X6" i="15"/>
  <c r="AA6" i="15"/>
  <c r="AC6" i="15"/>
  <c r="AE6" i="15"/>
  <c r="Z6" i="15"/>
  <c r="E31" i="20"/>
  <c r="E9" i="20"/>
  <c r="E23" i="20"/>
  <c r="E13" i="20"/>
  <c r="AR70" i="7"/>
  <c r="E12" i="20"/>
  <c r="E24" i="20"/>
  <c r="E25" i="20"/>
  <c r="E26" i="20"/>
  <c r="A24" i="20"/>
  <c r="AJ70" i="7"/>
  <c r="AK70" i="7"/>
  <c r="E17" i="20"/>
  <c r="AI70" i="7"/>
  <c r="E16" i="20"/>
  <c r="AM70" i="7"/>
  <c r="E14" i="20"/>
  <c r="AH70" i="7"/>
  <c r="E15" i="20"/>
  <c r="AL70" i="7"/>
  <c r="E18" i="20"/>
  <c r="E19" i="20"/>
  <c r="E20" i="20"/>
  <c r="F70" i="22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D70" i="22"/>
  <c r="G70" i="22"/>
  <c r="H70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70" i="22"/>
  <c r="B5" i="22"/>
  <c r="E41" i="13"/>
  <c r="AB6" i="17"/>
  <c r="M6" i="17"/>
  <c r="W6" i="17"/>
  <c r="B6" i="17"/>
  <c r="F6" i="17"/>
  <c r="AS6" i="7"/>
  <c r="C6" i="17"/>
  <c r="H6" i="17"/>
  <c r="AT6" i="7"/>
  <c r="D6" i="17"/>
  <c r="I6" i="17"/>
  <c r="L6" i="17"/>
  <c r="P6" i="17"/>
  <c r="X6" i="17"/>
  <c r="Z6" i="17"/>
  <c r="AA6" i="17"/>
  <c r="AC6" i="17"/>
  <c r="AD6" i="17"/>
  <c r="W7" i="17"/>
  <c r="M7" i="17"/>
  <c r="N7" i="17"/>
  <c r="O7" i="17"/>
  <c r="B7" i="17"/>
  <c r="F7" i="17"/>
  <c r="AS7" i="7"/>
  <c r="C7" i="17"/>
  <c r="H7" i="17"/>
  <c r="AT7" i="7"/>
  <c r="D7" i="17"/>
  <c r="I7" i="17"/>
  <c r="L7" i="17"/>
  <c r="P7" i="17"/>
  <c r="X7" i="17"/>
  <c r="Z7" i="17"/>
  <c r="AA7" i="17"/>
  <c r="AB7" i="17"/>
  <c r="AC7" i="17"/>
  <c r="AD7" i="17"/>
  <c r="W8" i="17"/>
  <c r="M8" i="17"/>
  <c r="N8" i="17"/>
  <c r="O8" i="17"/>
  <c r="B8" i="17"/>
  <c r="F8" i="17"/>
  <c r="AS8" i="7"/>
  <c r="C8" i="17"/>
  <c r="H8" i="17"/>
  <c r="AT8" i="7"/>
  <c r="D8" i="17"/>
  <c r="I8" i="17"/>
  <c r="L8" i="17"/>
  <c r="P8" i="17"/>
  <c r="X8" i="17"/>
  <c r="Z8" i="17"/>
  <c r="AA8" i="17"/>
  <c r="AB8" i="17"/>
  <c r="AC8" i="17"/>
  <c r="AD8" i="17"/>
  <c r="W9" i="17"/>
  <c r="M9" i="17"/>
  <c r="N9" i="17"/>
  <c r="O9" i="17"/>
  <c r="B9" i="17"/>
  <c r="F9" i="17"/>
  <c r="AS9" i="7"/>
  <c r="C9" i="17"/>
  <c r="H9" i="17"/>
  <c r="AT9" i="7"/>
  <c r="D9" i="17"/>
  <c r="I9" i="17"/>
  <c r="L9" i="17"/>
  <c r="P9" i="17"/>
  <c r="X9" i="17"/>
  <c r="AX6" i="7"/>
  <c r="R6" i="17"/>
  <c r="S6" i="17"/>
  <c r="T9" i="17"/>
  <c r="Z9" i="17"/>
  <c r="AA9" i="17"/>
  <c r="AB9" i="17"/>
  <c r="AC9" i="17"/>
  <c r="AD9" i="17"/>
  <c r="W10" i="17"/>
  <c r="M10" i="17"/>
  <c r="N10" i="17"/>
  <c r="O10" i="17"/>
  <c r="B10" i="17"/>
  <c r="F10" i="17"/>
  <c r="AS10" i="7"/>
  <c r="C10" i="17"/>
  <c r="H10" i="17"/>
  <c r="AT10" i="7"/>
  <c r="D10" i="17"/>
  <c r="I10" i="17"/>
  <c r="L10" i="17"/>
  <c r="P10" i="17"/>
  <c r="X10" i="17"/>
  <c r="AX7" i="7"/>
  <c r="R7" i="17"/>
  <c r="S7" i="17"/>
  <c r="T10" i="17"/>
  <c r="Z10" i="17"/>
  <c r="AA10" i="17"/>
  <c r="AB10" i="17"/>
  <c r="AC10" i="17"/>
  <c r="AD10" i="17"/>
  <c r="W11" i="17"/>
  <c r="M11" i="17"/>
  <c r="N11" i="17"/>
  <c r="O11" i="17"/>
  <c r="B11" i="17"/>
  <c r="F11" i="17"/>
  <c r="AS11" i="7"/>
  <c r="C11" i="17"/>
  <c r="H11" i="17"/>
  <c r="AT11" i="7"/>
  <c r="D11" i="17"/>
  <c r="I11" i="17"/>
  <c r="L11" i="17"/>
  <c r="P11" i="17"/>
  <c r="X11" i="17"/>
  <c r="AX8" i="7"/>
  <c r="R8" i="17"/>
  <c r="S8" i="17"/>
  <c r="T11" i="17"/>
  <c r="Z11" i="17"/>
  <c r="AA11" i="17"/>
  <c r="AB11" i="17"/>
  <c r="AC11" i="17"/>
  <c r="AD11" i="17"/>
  <c r="W12" i="17"/>
  <c r="M12" i="17"/>
  <c r="N12" i="17"/>
  <c r="O12" i="17"/>
  <c r="B12" i="17"/>
  <c r="F12" i="17"/>
  <c r="AS12" i="7"/>
  <c r="C12" i="17"/>
  <c r="H12" i="17"/>
  <c r="AT12" i="7"/>
  <c r="D12" i="17"/>
  <c r="I12" i="17"/>
  <c r="L12" i="17"/>
  <c r="P12" i="17"/>
  <c r="X12" i="17"/>
  <c r="AX9" i="7"/>
  <c r="R9" i="17"/>
  <c r="S9" i="17"/>
  <c r="T12" i="17"/>
  <c r="Z12" i="17"/>
  <c r="AA12" i="17"/>
  <c r="AB12" i="17"/>
  <c r="AC12" i="17"/>
  <c r="AD12" i="17"/>
  <c r="W13" i="17"/>
  <c r="M13" i="17"/>
  <c r="N13" i="17"/>
  <c r="O13" i="17"/>
  <c r="B13" i="17"/>
  <c r="F13" i="17"/>
  <c r="AS13" i="7"/>
  <c r="C13" i="17"/>
  <c r="H13" i="17"/>
  <c r="AT13" i="7"/>
  <c r="D13" i="17"/>
  <c r="I13" i="17"/>
  <c r="L13" i="17"/>
  <c r="P13" i="17"/>
  <c r="X13" i="17"/>
  <c r="AX10" i="7"/>
  <c r="R10" i="17"/>
  <c r="S10" i="17"/>
  <c r="T13" i="17"/>
  <c r="Z13" i="17"/>
  <c r="AA13" i="17"/>
  <c r="AB13" i="17"/>
  <c r="AC13" i="17"/>
  <c r="AD13" i="17"/>
  <c r="W14" i="17"/>
  <c r="M14" i="17"/>
  <c r="N14" i="17"/>
  <c r="O14" i="17"/>
  <c r="B14" i="17"/>
  <c r="F14" i="17"/>
  <c r="AS14" i="7"/>
  <c r="C14" i="17"/>
  <c r="H14" i="17"/>
  <c r="AT14" i="7"/>
  <c r="D14" i="17"/>
  <c r="I14" i="17"/>
  <c r="L14" i="17"/>
  <c r="P14" i="17"/>
  <c r="X14" i="17"/>
  <c r="AX11" i="7"/>
  <c r="R11" i="17"/>
  <c r="S11" i="17"/>
  <c r="T14" i="17"/>
  <c r="Z14" i="17"/>
  <c r="AA14" i="17"/>
  <c r="AB14" i="17"/>
  <c r="AC14" i="17"/>
  <c r="AD14" i="17"/>
  <c r="W15" i="17"/>
  <c r="M15" i="17"/>
  <c r="N15" i="17"/>
  <c r="O15" i="17"/>
  <c r="B15" i="17"/>
  <c r="F15" i="17"/>
  <c r="AS15" i="7"/>
  <c r="C15" i="17"/>
  <c r="H15" i="17"/>
  <c r="AT15" i="7"/>
  <c r="D15" i="17"/>
  <c r="I15" i="17"/>
  <c r="L15" i="17"/>
  <c r="P15" i="17"/>
  <c r="X15" i="17"/>
  <c r="AX12" i="7"/>
  <c r="R12" i="17"/>
  <c r="S12" i="17"/>
  <c r="T15" i="17"/>
  <c r="Z15" i="17"/>
  <c r="AA15" i="17"/>
  <c r="AB15" i="17"/>
  <c r="AC15" i="17"/>
  <c r="AD15" i="17"/>
  <c r="W16" i="17"/>
  <c r="M16" i="17"/>
  <c r="N16" i="17"/>
  <c r="O16" i="17"/>
  <c r="B16" i="17"/>
  <c r="F16" i="17"/>
  <c r="AS16" i="7"/>
  <c r="C16" i="17"/>
  <c r="H16" i="17"/>
  <c r="AT16" i="7"/>
  <c r="D16" i="17"/>
  <c r="I16" i="17"/>
  <c r="L16" i="17"/>
  <c r="P16" i="17"/>
  <c r="X16" i="17"/>
  <c r="AX13" i="7"/>
  <c r="R13" i="17"/>
  <c r="S13" i="17"/>
  <c r="T16" i="17"/>
  <c r="Z16" i="17"/>
  <c r="AA16" i="17"/>
  <c r="AB16" i="17"/>
  <c r="AC16" i="17"/>
  <c r="AD16" i="17"/>
  <c r="W17" i="17"/>
  <c r="M17" i="17"/>
  <c r="N17" i="17"/>
  <c r="O17" i="17"/>
  <c r="B17" i="17"/>
  <c r="F17" i="17"/>
  <c r="AS17" i="7"/>
  <c r="C17" i="17"/>
  <c r="H17" i="17"/>
  <c r="AT17" i="7"/>
  <c r="D17" i="17"/>
  <c r="I17" i="17"/>
  <c r="L17" i="17"/>
  <c r="P17" i="17"/>
  <c r="X17" i="17"/>
  <c r="AX14" i="7"/>
  <c r="R14" i="17"/>
  <c r="S14" i="17"/>
  <c r="T17" i="17"/>
  <c r="Z17" i="17"/>
  <c r="AA17" i="17"/>
  <c r="AB17" i="17"/>
  <c r="AC17" i="17"/>
  <c r="AD17" i="17"/>
  <c r="W18" i="17"/>
  <c r="M18" i="17"/>
  <c r="N18" i="17"/>
  <c r="O18" i="17"/>
  <c r="B18" i="17"/>
  <c r="F18" i="17"/>
  <c r="AS18" i="7"/>
  <c r="C18" i="17"/>
  <c r="H18" i="17"/>
  <c r="AT18" i="7"/>
  <c r="D18" i="17"/>
  <c r="I18" i="17"/>
  <c r="L18" i="17"/>
  <c r="P18" i="17"/>
  <c r="X18" i="17"/>
  <c r="AX15" i="7"/>
  <c r="R15" i="17"/>
  <c r="S15" i="17"/>
  <c r="T18" i="17"/>
  <c r="Z18" i="17"/>
  <c r="AA18" i="17"/>
  <c r="AB18" i="17"/>
  <c r="AC18" i="17"/>
  <c r="AD18" i="17"/>
  <c r="W19" i="17"/>
  <c r="M19" i="17"/>
  <c r="N19" i="17"/>
  <c r="O19" i="17"/>
  <c r="B19" i="17"/>
  <c r="F19" i="17"/>
  <c r="AS19" i="7"/>
  <c r="C19" i="17"/>
  <c r="H19" i="17"/>
  <c r="AT19" i="7"/>
  <c r="D19" i="17"/>
  <c r="I19" i="17"/>
  <c r="L19" i="17"/>
  <c r="P19" i="17"/>
  <c r="X19" i="17"/>
  <c r="AX16" i="7"/>
  <c r="R16" i="17"/>
  <c r="S16" i="17"/>
  <c r="T19" i="17"/>
  <c r="Z19" i="17"/>
  <c r="AA19" i="17"/>
  <c r="AB19" i="17"/>
  <c r="AC19" i="17"/>
  <c r="AD19" i="17"/>
  <c r="W20" i="17"/>
  <c r="M20" i="17"/>
  <c r="N20" i="17"/>
  <c r="O20" i="17"/>
  <c r="B20" i="17"/>
  <c r="F20" i="17"/>
  <c r="AS20" i="7"/>
  <c r="C20" i="17"/>
  <c r="H20" i="17"/>
  <c r="AT20" i="7"/>
  <c r="D20" i="17"/>
  <c r="I20" i="17"/>
  <c r="L20" i="17"/>
  <c r="P20" i="17"/>
  <c r="X20" i="17"/>
  <c r="AX17" i="7"/>
  <c r="R17" i="17"/>
  <c r="S17" i="17"/>
  <c r="T20" i="17"/>
  <c r="Z20" i="17"/>
  <c r="AA20" i="17"/>
  <c r="AB20" i="17"/>
  <c r="AC20" i="17"/>
  <c r="AD20" i="17"/>
  <c r="W21" i="17"/>
  <c r="M21" i="17"/>
  <c r="N21" i="17"/>
  <c r="O21" i="17"/>
  <c r="B21" i="17"/>
  <c r="F21" i="17"/>
  <c r="AS21" i="7"/>
  <c r="C21" i="17"/>
  <c r="H21" i="17"/>
  <c r="AT21" i="7"/>
  <c r="D21" i="17"/>
  <c r="I21" i="17"/>
  <c r="L21" i="17"/>
  <c r="P21" i="17"/>
  <c r="X21" i="17"/>
  <c r="AX18" i="7"/>
  <c r="R18" i="17"/>
  <c r="S18" i="17"/>
  <c r="T21" i="17"/>
  <c r="Z21" i="17"/>
  <c r="AA21" i="17"/>
  <c r="AB21" i="17"/>
  <c r="AC21" i="17"/>
  <c r="AD21" i="17"/>
  <c r="W22" i="17"/>
  <c r="M22" i="17"/>
  <c r="N22" i="17"/>
  <c r="O22" i="17"/>
  <c r="B22" i="17"/>
  <c r="F22" i="17"/>
  <c r="AS22" i="7"/>
  <c r="C22" i="17"/>
  <c r="H22" i="17"/>
  <c r="AT22" i="7"/>
  <c r="D22" i="17"/>
  <c r="I22" i="17"/>
  <c r="L22" i="17"/>
  <c r="P22" i="17"/>
  <c r="X22" i="17"/>
  <c r="AX19" i="7"/>
  <c r="R19" i="17"/>
  <c r="S19" i="17"/>
  <c r="T22" i="17"/>
  <c r="Z22" i="17"/>
  <c r="AA22" i="17"/>
  <c r="AB22" i="17"/>
  <c r="AC22" i="17"/>
  <c r="AD22" i="17"/>
  <c r="W23" i="17"/>
  <c r="M23" i="17"/>
  <c r="N23" i="17"/>
  <c r="O23" i="17"/>
  <c r="B23" i="17"/>
  <c r="F23" i="17"/>
  <c r="AS23" i="7"/>
  <c r="C23" i="17"/>
  <c r="H23" i="17"/>
  <c r="AT23" i="7"/>
  <c r="D23" i="17"/>
  <c r="I23" i="17"/>
  <c r="L23" i="17"/>
  <c r="P23" i="17"/>
  <c r="X23" i="17"/>
  <c r="AX20" i="7"/>
  <c r="R20" i="17"/>
  <c r="S20" i="17"/>
  <c r="T23" i="17"/>
  <c r="Z23" i="17"/>
  <c r="AA23" i="17"/>
  <c r="AB23" i="17"/>
  <c r="AC23" i="17"/>
  <c r="AD23" i="17"/>
  <c r="W24" i="17"/>
  <c r="M24" i="17"/>
  <c r="N24" i="17"/>
  <c r="O24" i="17"/>
  <c r="B24" i="17"/>
  <c r="F24" i="17"/>
  <c r="AS24" i="7"/>
  <c r="C24" i="17"/>
  <c r="H24" i="17"/>
  <c r="AT24" i="7"/>
  <c r="D24" i="17"/>
  <c r="I24" i="17"/>
  <c r="L24" i="17"/>
  <c r="P24" i="17"/>
  <c r="X24" i="17"/>
  <c r="AX21" i="7"/>
  <c r="R21" i="17"/>
  <c r="S21" i="17"/>
  <c r="T24" i="17"/>
  <c r="Z24" i="17"/>
  <c r="AA24" i="17"/>
  <c r="AB24" i="17"/>
  <c r="AC24" i="17"/>
  <c r="AD24" i="17"/>
  <c r="W25" i="17"/>
  <c r="M25" i="17"/>
  <c r="N25" i="17"/>
  <c r="O25" i="17"/>
  <c r="B25" i="17"/>
  <c r="F25" i="17"/>
  <c r="AS25" i="7"/>
  <c r="C25" i="17"/>
  <c r="H25" i="17"/>
  <c r="AT25" i="7"/>
  <c r="D25" i="17"/>
  <c r="I25" i="17"/>
  <c r="L25" i="17"/>
  <c r="P25" i="17"/>
  <c r="X25" i="17"/>
  <c r="AX22" i="7"/>
  <c r="R22" i="17"/>
  <c r="S22" i="17"/>
  <c r="T25" i="17"/>
  <c r="Z25" i="17"/>
  <c r="AA25" i="17"/>
  <c r="AB25" i="17"/>
  <c r="AC25" i="17"/>
  <c r="AD25" i="17"/>
  <c r="W26" i="17"/>
  <c r="M26" i="17"/>
  <c r="N26" i="17"/>
  <c r="O26" i="17"/>
  <c r="B26" i="17"/>
  <c r="F26" i="17"/>
  <c r="AS26" i="7"/>
  <c r="C26" i="17"/>
  <c r="H26" i="17"/>
  <c r="AT26" i="7"/>
  <c r="D26" i="17"/>
  <c r="I26" i="17"/>
  <c r="L26" i="17"/>
  <c r="P26" i="17"/>
  <c r="X26" i="17"/>
  <c r="AX23" i="7"/>
  <c r="R23" i="17"/>
  <c r="S23" i="17"/>
  <c r="T26" i="17"/>
  <c r="Z26" i="17"/>
  <c r="AA26" i="17"/>
  <c r="AB26" i="17"/>
  <c r="AC26" i="17"/>
  <c r="AD26" i="17"/>
  <c r="W27" i="17"/>
  <c r="M27" i="17"/>
  <c r="N27" i="17"/>
  <c r="O27" i="17"/>
  <c r="B27" i="17"/>
  <c r="F27" i="17"/>
  <c r="AS27" i="7"/>
  <c r="C27" i="17"/>
  <c r="H27" i="17"/>
  <c r="AT27" i="7"/>
  <c r="D27" i="17"/>
  <c r="I27" i="17"/>
  <c r="L27" i="17"/>
  <c r="P27" i="17"/>
  <c r="X27" i="17"/>
  <c r="AX24" i="7"/>
  <c r="R24" i="17"/>
  <c r="S24" i="17"/>
  <c r="T27" i="17"/>
  <c r="Z27" i="17"/>
  <c r="AA27" i="17"/>
  <c r="AB27" i="17"/>
  <c r="AC27" i="17"/>
  <c r="AD27" i="17"/>
  <c r="W28" i="17"/>
  <c r="M28" i="17"/>
  <c r="N28" i="17"/>
  <c r="O28" i="17"/>
  <c r="B28" i="17"/>
  <c r="F28" i="17"/>
  <c r="AS28" i="7"/>
  <c r="C28" i="17"/>
  <c r="H28" i="17"/>
  <c r="AT28" i="7"/>
  <c r="D28" i="17"/>
  <c r="I28" i="17"/>
  <c r="L28" i="17"/>
  <c r="P28" i="17"/>
  <c r="X28" i="17"/>
  <c r="AX25" i="7"/>
  <c r="R25" i="17"/>
  <c r="S25" i="17"/>
  <c r="T28" i="17"/>
  <c r="Z28" i="17"/>
  <c r="AA28" i="17"/>
  <c r="AB28" i="17"/>
  <c r="AC28" i="17"/>
  <c r="AD28" i="17"/>
  <c r="W29" i="17"/>
  <c r="M29" i="17"/>
  <c r="N29" i="17"/>
  <c r="O29" i="17"/>
  <c r="B29" i="17"/>
  <c r="F29" i="17"/>
  <c r="AS29" i="7"/>
  <c r="C29" i="17"/>
  <c r="H29" i="17"/>
  <c r="AT29" i="7"/>
  <c r="D29" i="17"/>
  <c r="I29" i="17"/>
  <c r="L29" i="17"/>
  <c r="P29" i="17"/>
  <c r="X29" i="17"/>
  <c r="AX26" i="7"/>
  <c r="R26" i="17"/>
  <c r="S26" i="17"/>
  <c r="T29" i="17"/>
  <c r="Z29" i="17"/>
  <c r="AA29" i="17"/>
  <c r="AB29" i="17"/>
  <c r="AC29" i="17"/>
  <c r="AD29" i="17"/>
  <c r="W30" i="17"/>
  <c r="M30" i="17"/>
  <c r="N30" i="17"/>
  <c r="O30" i="17"/>
  <c r="B30" i="17"/>
  <c r="F30" i="17"/>
  <c r="AS30" i="7"/>
  <c r="C30" i="17"/>
  <c r="H30" i="17"/>
  <c r="AT30" i="7"/>
  <c r="D30" i="17"/>
  <c r="I30" i="17"/>
  <c r="L30" i="17"/>
  <c r="P30" i="17"/>
  <c r="X30" i="17"/>
  <c r="AX27" i="7"/>
  <c r="R27" i="17"/>
  <c r="S27" i="17"/>
  <c r="T30" i="17"/>
  <c r="Z30" i="17"/>
  <c r="AA30" i="17"/>
  <c r="AB30" i="17"/>
  <c r="AC30" i="17"/>
  <c r="AD30" i="17"/>
  <c r="W31" i="17"/>
  <c r="M31" i="17"/>
  <c r="N31" i="17"/>
  <c r="O31" i="17"/>
  <c r="B31" i="17"/>
  <c r="F31" i="17"/>
  <c r="AS31" i="7"/>
  <c r="C31" i="17"/>
  <c r="H31" i="17"/>
  <c r="AT31" i="7"/>
  <c r="D31" i="17"/>
  <c r="I31" i="17"/>
  <c r="L31" i="17"/>
  <c r="P31" i="17"/>
  <c r="X31" i="17"/>
  <c r="AX28" i="7"/>
  <c r="R28" i="17"/>
  <c r="S28" i="17"/>
  <c r="T31" i="17"/>
  <c r="Z31" i="17"/>
  <c r="AA31" i="17"/>
  <c r="AB31" i="17"/>
  <c r="AC31" i="17"/>
  <c r="AD31" i="17"/>
  <c r="W32" i="17"/>
  <c r="M32" i="17"/>
  <c r="N32" i="17"/>
  <c r="O32" i="17"/>
  <c r="B32" i="17"/>
  <c r="F32" i="17"/>
  <c r="AS32" i="7"/>
  <c r="C32" i="17"/>
  <c r="H32" i="17"/>
  <c r="AT32" i="7"/>
  <c r="D32" i="17"/>
  <c r="I32" i="17"/>
  <c r="L32" i="17"/>
  <c r="P32" i="17"/>
  <c r="X32" i="17"/>
  <c r="AX29" i="7"/>
  <c r="R29" i="17"/>
  <c r="S29" i="17"/>
  <c r="T32" i="17"/>
  <c r="Z32" i="17"/>
  <c r="AA32" i="17"/>
  <c r="AB32" i="17"/>
  <c r="AC32" i="17"/>
  <c r="AD32" i="17"/>
  <c r="W33" i="17"/>
  <c r="M33" i="17"/>
  <c r="N33" i="17"/>
  <c r="O33" i="17"/>
  <c r="B33" i="17"/>
  <c r="F33" i="17"/>
  <c r="AS33" i="7"/>
  <c r="C33" i="17"/>
  <c r="H33" i="17"/>
  <c r="AT33" i="7"/>
  <c r="D33" i="17"/>
  <c r="I33" i="17"/>
  <c r="L33" i="17"/>
  <c r="P33" i="17"/>
  <c r="X33" i="17"/>
  <c r="AX30" i="7"/>
  <c r="R30" i="17"/>
  <c r="S30" i="17"/>
  <c r="T33" i="17"/>
  <c r="Z33" i="17"/>
  <c r="AA33" i="17"/>
  <c r="AB33" i="17"/>
  <c r="AC33" i="17"/>
  <c r="AD33" i="17"/>
  <c r="W34" i="17"/>
  <c r="M34" i="17"/>
  <c r="N34" i="17"/>
  <c r="O34" i="17"/>
  <c r="B34" i="17"/>
  <c r="F34" i="17"/>
  <c r="AS34" i="7"/>
  <c r="C34" i="17"/>
  <c r="H34" i="17"/>
  <c r="AT34" i="7"/>
  <c r="D34" i="17"/>
  <c r="I34" i="17"/>
  <c r="L34" i="17"/>
  <c r="P34" i="17"/>
  <c r="X34" i="17"/>
  <c r="AX31" i="7"/>
  <c r="R31" i="17"/>
  <c r="S31" i="17"/>
  <c r="T34" i="17"/>
  <c r="Z34" i="17"/>
  <c r="AA34" i="17"/>
  <c r="AB34" i="17"/>
  <c r="AC34" i="17"/>
  <c r="AD34" i="17"/>
  <c r="W35" i="17"/>
  <c r="M35" i="17"/>
  <c r="N35" i="17"/>
  <c r="O35" i="17"/>
  <c r="B35" i="17"/>
  <c r="F35" i="17"/>
  <c r="AS35" i="7"/>
  <c r="C35" i="17"/>
  <c r="H35" i="17"/>
  <c r="AT35" i="7"/>
  <c r="D35" i="17"/>
  <c r="I35" i="17"/>
  <c r="L35" i="17"/>
  <c r="P35" i="17"/>
  <c r="X35" i="17"/>
  <c r="AX32" i="7"/>
  <c r="R32" i="17"/>
  <c r="S32" i="17"/>
  <c r="T35" i="17"/>
  <c r="Z35" i="17"/>
  <c r="AA35" i="17"/>
  <c r="AB35" i="17"/>
  <c r="AC35" i="17"/>
  <c r="AD35" i="17"/>
  <c r="W36" i="17"/>
  <c r="M36" i="17"/>
  <c r="N36" i="17"/>
  <c r="O36" i="17"/>
  <c r="B36" i="17"/>
  <c r="F36" i="17"/>
  <c r="AS36" i="7"/>
  <c r="C36" i="17"/>
  <c r="H36" i="17"/>
  <c r="AT36" i="7"/>
  <c r="D36" i="17"/>
  <c r="I36" i="17"/>
  <c r="L36" i="17"/>
  <c r="P36" i="17"/>
  <c r="X36" i="17"/>
  <c r="AX33" i="7"/>
  <c r="R33" i="17"/>
  <c r="S33" i="17"/>
  <c r="T36" i="17"/>
  <c r="Z36" i="17"/>
  <c r="AA36" i="17"/>
  <c r="AB36" i="17"/>
  <c r="AC36" i="17"/>
  <c r="AD36" i="17"/>
  <c r="W37" i="17"/>
  <c r="M37" i="17"/>
  <c r="N37" i="17"/>
  <c r="O37" i="17"/>
  <c r="B37" i="17"/>
  <c r="F37" i="17"/>
  <c r="AS37" i="7"/>
  <c r="C37" i="17"/>
  <c r="H37" i="17"/>
  <c r="AT37" i="7"/>
  <c r="D37" i="17"/>
  <c r="I37" i="17"/>
  <c r="L37" i="17"/>
  <c r="P37" i="17"/>
  <c r="X37" i="17"/>
  <c r="AX34" i="7"/>
  <c r="R34" i="17"/>
  <c r="S34" i="17"/>
  <c r="T37" i="17"/>
  <c r="Z37" i="17"/>
  <c r="AA37" i="17"/>
  <c r="AB37" i="17"/>
  <c r="AC37" i="17"/>
  <c r="AD37" i="17"/>
  <c r="W38" i="17"/>
  <c r="M38" i="17"/>
  <c r="N38" i="17"/>
  <c r="O38" i="17"/>
  <c r="B38" i="17"/>
  <c r="F38" i="17"/>
  <c r="AS38" i="7"/>
  <c r="C38" i="17"/>
  <c r="H38" i="17"/>
  <c r="AT38" i="7"/>
  <c r="D38" i="17"/>
  <c r="I38" i="17"/>
  <c r="L38" i="17"/>
  <c r="P38" i="17"/>
  <c r="X38" i="17"/>
  <c r="AX35" i="7"/>
  <c r="R35" i="17"/>
  <c r="S35" i="17"/>
  <c r="T38" i="17"/>
  <c r="Z38" i="17"/>
  <c r="AA38" i="17"/>
  <c r="AB38" i="17"/>
  <c r="AC38" i="17"/>
  <c r="AD38" i="17"/>
  <c r="W39" i="17"/>
  <c r="M39" i="17"/>
  <c r="N39" i="17"/>
  <c r="O39" i="17"/>
  <c r="B39" i="17"/>
  <c r="F39" i="17"/>
  <c r="AS39" i="7"/>
  <c r="C39" i="17"/>
  <c r="H39" i="17"/>
  <c r="AT39" i="7"/>
  <c r="D39" i="17"/>
  <c r="I39" i="17"/>
  <c r="L39" i="17"/>
  <c r="P39" i="17"/>
  <c r="X39" i="17"/>
  <c r="AX36" i="7"/>
  <c r="R36" i="17"/>
  <c r="S36" i="17"/>
  <c r="T39" i="17"/>
  <c r="Z39" i="17"/>
  <c r="AA39" i="17"/>
  <c r="AB39" i="17"/>
  <c r="AC39" i="17"/>
  <c r="AD39" i="17"/>
  <c r="W40" i="17"/>
  <c r="M40" i="17"/>
  <c r="N40" i="17"/>
  <c r="O40" i="17"/>
  <c r="B40" i="17"/>
  <c r="F40" i="17"/>
  <c r="AS40" i="7"/>
  <c r="C40" i="17"/>
  <c r="H40" i="17"/>
  <c r="AT40" i="7"/>
  <c r="D40" i="17"/>
  <c r="I40" i="17"/>
  <c r="L40" i="17"/>
  <c r="P40" i="17"/>
  <c r="X40" i="17"/>
  <c r="AX37" i="7"/>
  <c r="R37" i="17"/>
  <c r="S37" i="17"/>
  <c r="T40" i="17"/>
  <c r="Z40" i="17"/>
  <c r="AA40" i="17"/>
  <c r="AB40" i="17"/>
  <c r="AC40" i="17"/>
  <c r="AD40" i="17"/>
  <c r="W41" i="17"/>
  <c r="M41" i="17"/>
  <c r="N41" i="17"/>
  <c r="O41" i="17"/>
  <c r="B41" i="17"/>
  <c r="F41" i="17"/>
  <c r="AS41" i="7"/>
  <c r="C41" i="17"/>
  <c r="H41" i="17"/>
  <c r="AT41" i="7"/>
  <c r="D41" i="17"/>
  <c r="I41" i="17"/>
  <c r="L41" i="17"/>
  <c r="P41" i="17"/>
  <c r="X41" i="17"/>
  <c r="AX38" i="7"/>
  <c r="R38" i="17"/>
  <c r="S38" i="17"/>
  <c r="T41" i="17"/>
  <c r="Z41" i="17"/>
  <c r="AA41" i="17"/>
  <c r="AB41" i="17"/>
  <c r="AC41" i="17"/>
  <c r="AD41" i="17"/>
  <c r="W42" i="17"/>
  <c r="M42" i="17"/>
  <c r="N42" i="17"/>
  <c r="O42" i="17"/>
  <c r="B42" i="17"/>
  <c r="F42" i="17"/>
  <c r="AS42" i="7"/>
  <c r="C42" i="17"/>
  <c r="H42" i="17"/>
  <c r="AT42" i="7"/>
  <c r="D42" i="17"/>
  <c r="I42" i="17"/>
  <c r="L42" i="17"/>
  <c r="P42" i="17"/>
  <c r="X42" i="17"/>
  <c r="AX39" i="7"/>
  <c r="R39" i="17"/>
  <c r="S39" i="17"/>
  <c r="T42" i="17"/>
  <c r="Z42" i="17"/>
  <c r="AA42" i="17"/>
  <c r="AB42" i="17"/>
  <c r="AC42" i="17"/>
  <c r="AD42" i="17"/>
  <c r="W43" i="17"/>
  <c r="M43" i="17"/>
  <c r="N43" i="17"/>
  <c r="O43" i="17"/>
  <c r="B43" i="17"/>
  <c r="F43" i="17"/>
  <c r="AS43" i="7"/>
  <c r="C43" i="17"/>
  <c r="H43" i="17"/>
  <c r="AT43" i="7"/>
  <c r="D43" i="17"/>
  <c r="I43" i="17"/>
  <c r="L43" i="17"/>
  <c r="P43" i="17"/>
  <c r="X43" i="17"/>
  <c r="AX40" i="7"/>
  <c r="R40" i="17"/>
  <c r="S40" i="17"/>
  <c r="T43" i="17"/>
  <c r="Z43" i="17"/>
  <c r="AA43" i="17"/>
  <c r="AB43" i="17"/>
  <c r="AC43" i="17"/>
  <c r="AD43" i="17"/>
  <c r="W44" i="17"/>
  <c r="M44" i="17"/>
  <c r="N44" i="17"/>
  <c r="O44" i="17"/>
  <c r="B44" i="17"/>
  <c r="F44" i="17"/>
  <c r="AS44" i="7"/>
  <c r="C44" i="17"/>
  <c r="H44" i="17"/>
  <c r="AT44" i="7"/>
  <c r="D44" i="17"/>
  <c r="I44" i="17"/>
  <c r="L44" i="17"/>
  <c r="P44" i="17"/>
  <c r="X44" i="17"/>
  <c r="AX41" i="7"/>
  <c r="R41" i="17"/>
  <c r="S41" i="17"/>
  <c r="T44" i="17"/>
  <c r="Z44" i="17"/>
  <c r="AA44" i="17"/>
  <c r="AB44" i="17"/>
  <c r="AC44" i="17"/>
  <c r="AD44" i="17"/>
  <c r="W45" i="17"/>
  <c r="M45" i="17"/>
  <c r="N45" i="17"/>
  <c r="O45" i="17"/>
  <c r="B60" i="17"/>
  <c r="F45" i="17"/>
  <c r="AS60" i="7"/>
  <c r="C60" i="17"/>
  <c r="H45" i="17"/>
  <c r="AT60" i="7"/>
  <c r="D60" i="17"/>
  <c r="I45" i="17"/>
  <c r="L45" i="17"/>
  <c r="P45" i="17"/>
  <c r="X45" i="17"/>
  <c r="AX42" i="7"/>
  <c r="R42" i="17"/>
  <c r="S42" i="17"/>
  <c r="T45" i="17"/>
  <c r="Z45" i="17"/>
  <c r="AA45" i="17"/>
  <c r="AB45" i="17"/>
  <c r="AC45" i="17"/>
  <c r="AD45" i="17"/>
  <c r="W46" i="17"/>
  <c r="M46" i="17"/>
  <c r="N46" i="17"/>
  <c r="O46" i="17"/>
  <c r="B61" i="17"/>
  <c r="F46" i="17"/>
  <c r="AS61" i="7"/>
  <c r="C61" i="17"/>
  <c r="H46" i="17"/>
  <c r="AT61" i="7"/>
  <c r="D61" i="17"/>
  <c r="I46" i="17"/>
  <c r="L46" i="17"/>
  <c r="P46" i="17"/>
  <c r="X46" i="17"/>
  <c r="AX43" i="7"/>
  <c r="R43" i="17"/>
  <c r="S43" i="17"/>
  <c r="T46" i="17"/>
  <c r="Z46" i="17"/>
  <c r="AA46" i="17"/>
  <c r="AB46" i="17"/>
  <c r="AC46" i="17"/>
  <c r="AD46" i="17"/>
  <c r="W47" i="17"/>
  <c r="M47" i="17"/>
  <c r="N47" i="17"/>
  <c r="O47" i="17"/>
  <c r="B62" i="17"/>
  <c r="F47" i="17"/>
  <c r="AS62" i="7"/>
  <c r="C62" i="17"/>
  <c r="H47" i="17"/>
  <c r="AT62" i="7"/>
  <c r="D62" i="17"/>
  <c r="I47" i="17"/>
  <c r="L47" i="17"/>
  <c r="P47" i="17"/>
  <c r="X47" i="17"/>
  <c r="AX44" i="7"/>
  <c r="R44" i="17"/>
  <c r="S44" i="17"/>
  <c r="T47" i="17"/>
  <c r="Z47" i="17"/>
  <c r="AA47" i="17"/>
  <c r="AB47" i="17"/>
  <c r="AC47" i="17"/>
  <c r="AD47" i="17"/>
  <c r="W48" i="17"/>
  <c r="M48" i="17"/>
  <c r="N48" i="17"/>
  <c r="O48" i="17"/>
  <c r="B63" i="17"/>
  <c r="F48" i="17"/>
  <c r="AS63" i="7"/>
  <c r="C63" i="17"/>
  <c r="H48" i="17"/>
  <c r="AT63" i="7"/>
  <c r="D63" i="17"/>
  <c r="I48" i="17"/>
  <c r="L48" i="17"/>
  <c r="P48" i="17"/>
  <c r="X48" i="17"/>
  <c r="AX45" i="7"/>
  <c r="R45" i="17"/>
  <c r="S45" i="17"/>
  <c r="T48" i="17"/>
  <c r="Z48" i="17"/>
  <c r="AA48" i="17"/>
  <c r="AB48" i="17"/>
  <c r="AC48" i="17"/>
  <c r="AD48" i="17"/>
  <c r="W49" i="17"/>
  <c r="M49" i="17"/>
  <c r="N49" i="17"/>
  <c r="O49" i="17"/>
  <c r="B64" i="17"/>
  <c r="F49" i="17"/>
  <c r="AS64" i="7"/>
  <c r="C64" i="17"/>
  <c r="H49" i="17"/>
  <c r="AT64" i="7"/>
  <c r="D64" i="17"/>
  <c r="I49" i="17"/>
  <c r="L49" i="17"/>
  <c r="P49" i="17"/>
  <c r="X49" i="17"/>
  <c r="AX46" i="7"/>
  <c r="R46" i="17"/>
  <c r="S46" i="17"/>
  <c r="T49" i="17"/>
  <c r="Z49" i="17"/>
  <c r="AA49" i="17"/>
  <c r="AB49" i="17"/>
  <c r="AC49" i="17"/>
  <c r="AD49" i="17"/>
  <c r="W50" i="17"/>
  <c r="M50" i="17"/>
  <c r="N50" i="17"/>
  <c r="O50" i="17"/>
  <c r="B65" i="17"/>
  <c r="F50" i="17"/>
  <c r="AS65" i="7"/>
  <c r="C65" i="17"/>
  <c r="H50" i="17"/>
  <c r="AT65" i="7"/>
  <c r="D65" i="17"/>
  <c r="I50" i="17"/>
  <c r="L50" i="17"/>
  <c r="P50" i="17"/>
  <c r="X50" i="17"/>
  <c r="AX47" i="7"/>
  <c r="R47" i="17"/>
  <c r="S47" i="17"/>
  <c r="T50" i="17"/>
  <c r="Z50" i="17"/>
  <c r="AA50" i="17"/>
  <c r="AB50" i="17"/>
  <c r="AC50" i="17"/>
  <c r="AD50" i="17"/>
  <c r="W51" i="17"/>
  <c r="M51" i="17"/>
  <c r="N51" i="17"/>
  <c r="O51" i="17"/>
  <c r="B66" i="17"/>
  <c r="F51" i="17"/>
  <c r="AS66" i="7"/>
  <c r="C66" i="17"/>
  <c r="H51" i="17"/>
  <c r="AT66" i="7"/>
  <c r="D66" i="17"/>
  <c r="I51" i="17"/>
  <c r="L51" i="17"/>
  <c r="P51" i="17"/>
  <c r="X51" i="17"/>
  <c r="AX48" i="7"/>
  <c r="R48" i="17"/>
  <c r="S48" i="17"/>
  <c r="T51" i="17"/>
  <c r="Z51" i="17"/>
  <c r="AA51" i="17"/>
  <c r="AB51" i="17"/>
  <c r="AC51" i="17"/>
  <c r="AD51" i="17"/>
  <c r="W52" i="17"/>
  <c r="M52" i="17"/>
  <c r="N52" i="17"/>
  <c r="O52" i="17"/>
  <c r="B67" i="17"/>
  <c r="F52" i="17"/>
  <c r="AS67" i="7"/>
  <c r="C67" i="17"/>
  <c r="H52" i="17"/>
  <c r="AT67" i="7"/>
  <c r="D67" i="17"/>
  <c r="I52" i="17"/>
  <c r="L52" i="17"/>
  <c r="P52" i="17"/>
  <c r="X52" i="17"/>
  <c r="AX49" i="7"/>
  <c r="R49" i="17"/>
  <c r="S49" i="17"/>
  <c r="T52" i="17"/>
  <c r="Z52" i="17"/>
  <c r="AA52" i="17"/>
  <c r="AB52" i="17"/>
  <c r="AC52" i="17"/>
  <c r="AD52" i="17"/>
  <c r="W53" i="17"/>
  <c r="M53" i="17"/>
  <c r="N53" i="17"/>
  <c r="O53" i="17"/>
  <c r="B68" i="17"/>
  <c r="F53" i="17"/>
  <c r="AS68" i="7"/>
  <c r="C68" i="17"/>
  <c r="H53" i="17"/>
  <c r="AT68" i="7"/>
  <c r="D68" i="17"/>
  <c r="I53" i="17"/>
  <c r="L53" i="17"/>
  <c r="P53" i="17"/>
  <c r="X53" i="17"/>
  <c r="AX50" i="7"/>
  <c r="R50" i="17"/>
  <c r="S50" i="17"/>
  <c r="T53" i="17"/>
  <c r="Z53" i="17"/>
  <c r="AA53" i="17"/>
  <c r="AB53" i="17"/>
  <c r="AC53" i="17"/>
  <c r="AD53" i="17"/>
  <c r="W54" i="17"/>
  <c r="M54" i="17"/>
  <c r="N54" i="17"/>
  <c r="O54" i="17"/>
  <c r="L54" i="17"/>
  <c r="P54" i="17"/>
  <c r="X54" i="17"/>
  <c r="AX51" i="7"/>
  <c r="R51" i="17"/>
  <c r="S51" i="17"/>
  <c r="T54" i="17"/>
  <c r="Z54" i="17"/>
  <c r="AA54" i="17"/>
  <c r="AB54" i="17"/>
  <c r="AC54" i="17"/>
  <c r="AD54" i="17"/>
  <c r="W55" i="17"/>
  <c r="M55" i="17"/>
  <c r="N55" i="17"/>
  <c r="O55" i="17"/>
  <c r="L55" i="17"/>
  <c r="P55" i="17"/>
  <c r="X55" i="17"/>
  <c r="AX52" i="7"/>
  <c r="R52" i="17"/>
  <c r="S52" i="17"/>
  <c r="T55" i="17"/>
  <c r="Z55" i="17"/>
  <c r="AA55" i="17"/>
  <c r="AB55" i="17"/>
  <c r="AC55" i="17"/>
  <c r="AD55" i="17"/>
  <c r="W56" i="17"/>
  <c r="M56" i="17"/>
  <c r="N56" i="17"/>
  <c r="O56" i="17"/>
  <c r="L56" i="17"/>
  <c r="P56" i="17"/>
  <c r="X56" i="17"/>
  <c r="AX53" i="7"/>
  <c r="R53" i="17"/>
  <c r="S53" i="17"/>
  <c r="T56" i="17"/>
  <c r="Z56" i="17"/>
  <c r="AA56" i="17"/>
  <c r="AB56" i="17"/>
  <c r="AC56" i="17"/>
  <c r="AD56" i="17"/>
  <c r="W57" i="17"/>
  <c r="M57" i="17"/>
  <c r="N57" i="17"/>
  <c r="O57" i="17"/>
  <c r="L57" i="17"/>
  <c r="P57" i="17"/>
  <c r="X57" i="17"/>
  <c r="AX54" i="7"/>
  <c r="R54" i="17"/>
  <c r="S54" i="17"/>
  <c r="T57" i="17"/>
  <c r="Z57" i="17"/>
  <c r="AA57" i="17"/>
  <c r="AB57" i="17"/>
  <c r="AC57" i="17"/>
  <c r="AD57" i="17"/>
  <c r="W58" i="17"/>
  <c r="M58" i="17"/>
  <c r="N58" i="17"/>
  <c r="O58" i="17"/>
  <c r="L58" i="17"/>
  <c r="P58" i="17"/>
  <c r="X58" i="17"/>
  <c r="AX55" i="7"/>
  <c r="R55" i="17"/>
  <c r="S55" i="17"/>
  <c r="T58" i="17"/>
  <c r="Z58" i="17"/>
  <c r="AA58" i="17"/>
  <c r="AB58" i="17"/>
  <c r="AC58" i="17"/>
  <c r="AD58" i="17"/>
  <c r="W59" i="17"/>
  <c r="M59" i="17"/>
  <c r="N59" i="17"/>
  <c r="O59" i="17"/>
  <c r="L59" i="17"/>
  <c r="P59" i="17"/>
  <c r="X59" i="17"/>
  <c r="AX56" i="7"/>
  <c r="R56" i="17"/>
  <c r="S56" i="17"/>
  <c r="T59" i="17"/>
  <c r="Z59" i="17"/>
  <c r="AA59" i="17"/>
  <c r="AB59" i="17"/>
  <c r="AC59" i="17"/>
  <c r="AD59" i="17"/>
  <c r="W60" i="17"/>
  <c r="M60" i="17"/>
  <c r="N60" i="17"/>
  <c r="O60" i="17"/>
  <c r="L60" i="17"/>
  <c r="P60" i="17"/>
  <c r="X60" i="17"/>
  <c r="AX57" i="7"/>
  <c r="R57" i="17"/>
  <c r="S57" i="17"/>
  <c r="T60" i="17"/>
  <c r="Z60" i="17"/>
  <c r="AA60" i="17"/>
  <c r="AB60" i="17"/>
  <c r="AC60" i="17"/>
  <c r="AD60" i="17"/>
  <c r="W61" i="17"/>
  <c r="M61" i="17"/>
  <c r="N61" i="17"/>
  <c r="O61" i="17"/>
  <c r="L61" i="17"/>
  <c r="P61" i="17"/>
  <c r="X61" i="17"/>
  <c r="AX58" i="7"/>
  <c r="R58" i="17"/>
  <c r="S58" i="17"/>
  <c r="T61" i="17"/>
  <c r="Z61" i="17"/>
  <c r="AA61" i="17"/>
  <c r="AB61" i="17"/>
  <c r="AC61" i="17"/>
  <c r="AD61" i="17"/>
  <c r="W62" i="17"/>
  <c r="M62" i="17"/>
  <c r="N62" i="17"/>
  <c r="O62" i="17"/>
  <c r="L62" i="17"/>
  <c r="P62" i="17"/>
  <c r="X62" i="17"/>
  <c r="AX59" i="7"/>
  <c r="R59" i="17"/>
  <c r="S59" i="17"/>
  <c r="T62" i="17"/>
  <c r="Z62" i="17"/>
  <c r="AA62" i="17"/>
  <c r="AB62" i="17"/>
  <c r="AC62" i="17"/>
  <c r="AD62" i="17"/>
  <c r="W63" i="17"/>
  <c r="M63" i="17"/>
  <c r="N63" i="17"/>
  <c r="O63" i="17"/>
  <c r="L63" i="17"/>
  <c r="P63" i="17"/>
  <c r="X63" i="17"/>
  <c r="AX60" i="7"/>
  <c r="R60" i="17"/>
  <c r="S60" i="17"/>
  <c r="T63" i="17"/>
  <c r="Z63" i="17"/>
  <c r="AA63" i="17"/>
  <c r="AB63" i="17"/>
  <c r="AC63" i="17"/>
  <c r="AD63" i="17"/>
  <c r="W64" i="17"/>
  <c r="M64" i="17"/>
  <c r="N64" i="17"/>
  <c r="O64" i="17"/>
  <c r="L64" i="17"/>
  <c r="P64" i="17"/>
  <c r="X64" i="17"/>
  <c r="AX61" i="7"/>
  <c r="R61" i="17"/>
  <c r="S61" i="17"/>
  <c r="T64" i="17"/>
  <c r="Z64" i="17"/>
  <c r="AA64" i="17"/>
  <c r="AB64" i="17"/>
  <c r="AC64" i="17"/>
  <c r="AD64" i="17"/>
  <c r="W65" i="17"/>
  <c r="M65" i="17"/>
  <c r="N65" i="17"/>
  <c r="O65" i="17"/>
  <c r="L65" i="17"/>
  <c r="P65" i="17"/>
  <c r="X65" i="17"/>
  <c r="AX62" i="7"/>
  <c r="R62" i="17"/>
  <c r="S62" i="17"/>
  <c r="T65" i="17"/>
  <c r="Z65" i="17"/>
  <c r="AA65" i="17"/>
  <c r="AB65" i="17"/>
  <c r="AC65" i="17"/>
  <c r="AD65" i="17"/>
  <c r="W66" i="17"/>
  <c r="M66" i="17"/>
  <c r="N66" i="17"/>
  <c r="O66" i="17"/>
  <c r="L66" i="17"/>
  <c r="P66" i="17"/>
  <c r="X66" i="17"/>
  <c r="AX63" i="7"/>
  <c r="R63" i="17"/>
  <c r="S63" i="17"/>
  <c r="T66" i="17"/>
  <c r="Z66" i="17"/>
  <c r="AA66" i="17"/>
  <c r="AB66" i="17"/>
  <c r="AC66" i="17"/>
  <c r="AD66" i="17"/>
  <c r="W67" i="17"/>
  <c r="M67" i="17"/>
  <c r="N67" i="17"/>
  <c r="O67" i="17"/>
  <c r="L67" i="17"/>
  <c r="P67" i="17"/>
  <c r="X67" i="17"/>
  <c r="AX64" i="7"/>
  <c r="R64" i="17"/>
  <c r="S64" i="17"/>
  <c r="T67" i="17"/>
  <c r="Z67" i="17"/>
  <c r="AA67" i="17"/>
  <c r="AB67" i="17"/>
  <c r="AC67" i="17"/>
  <c r="AD67" i="17"/>
  <c r="W68" i="17"/>
  <c r="M68" i="17"/>
  <c r="N68" i="17"/>
  <c r="O68" i="17"/>
  <c r="L68" i="17"/>
  <c r="P68" i="17"/>
  <c r="X68" i="17"/>
  <c r="AX65" i="7"/>
  <c r="R65" i="17"/>
  <c r="S65" i="17"/>
  <c r="T68" i="17"/>
  <c r="Z68" i="17"/>
  <c r="AA68" i="17"/>
  <c r="AB68" i="17"/>
  <c r="AC68" i="17"/>
  <c r="AD68" i="17"/>
  <c r="AD70" i="17"/>
  <c r="E42" i="13"/>
  <c r="E36" i="13"/>
  <c r="AB6" i="21"/>
  <c r="M6" i="21"/>
  <c r="W6" i="21"/>
  <c r="B6" i="21"/>
  <c r="F6" i="21"/>
  <c r="C6" i="21"/>
  <c r="H6" i="21"/>
  <c r="D6" i="21"/>
  <c r="I6" i="21"/>
  <c r="L6" i="21"/>
  <c r="P6" i="21"/>
  <c r="X6" i="21"/>
  <c r="Z6" i="21"/>
  <c r="AA6" i="21"/>
  <c r="AC6" i="21"/>
  <c r="AD6" i="21"/>
  <c r="W7" i="21"/>
  <c r="M7" i="21"/>
  <c r="N7" i="21"/>
  <c r="O7" i="21"/>
  <c r="B7" i="21"/>
  <c r="F7" i="21"/>
  <c r="C7" i="21"/>
  <c r="H7" i="21"/>
  <c r="D7" i="21"/>
  <c r="I7" i="21"/>
  <c r="L7" i="21"/>
  <c r="P7" i="21"/>
  <c r="X7" i="21"/>
  <c r="Z7" i="21"/>
  <c r="AA7" i="21"/>
  <c r="AB7" i="21"/>
  <c r="AC7" i="21"/>
  <c r="AD7" i="21"/>
  <c r="W8" i="21"/>
  <c r="M8" i="21"/>
  <c r="N8" i="21"/>
  <c r="O8" i="21"/>
  <c r="B8" i="21"/>
  <c r="F8" i="21"/>
  <c r="C8" i="21"/>
  <c r="H8" i="21"/>
  <c r="D8" i="21"/>
  <c r="I8" i="21"/>
  <c r="L8" i="21"/>
  <c r="P8" i="21"/>
  <c r="X8" i="21"/>
  <c r="Z8" i="21"/>
  <c r="AA8" i="21"/>
  <c r="AB8" i="21"/>
  <c r="AC8" i="21"/>
  <c r="AD8" i="21"/>
  <c r="W9" i="21"/>
  <c r="M9" i="21"/>
  <c r="N9" i="21"/>
  <c r="O9" i="21"/>
  <c r="B9" i="21"/>
  <c r="F9" i="21"/>
  <c r="C9" i="21"/>
  <c r="H9" i="21"/>
  <c r="D9" i="21"/>
  <c r="I9" i="21"/>
  <c r="L9" i="21"/>
  <c r="P9" i="21"/>
  <c r="X9" i="21"/>
  <c r="R6" i="21"/>
  <c r="S6" i="21"/>
  <c r="T9" i="21"/>
  <c r="Z9" i="21"/>
  <c r="AA9" i="21"/>
  <c r="AB9" i="21"/>
  <c r="AC9" i="21"/>
  <c r="AD9" i="21"/>
  <c r="W10" i="21"/>
  <c r="M10" i="21"/>
  <c r="N10" i="21"/>
  <c r="O10" i="21"/>
  <c r="B10" i="21"/>
  <c r="F10" i="21"/>
  <c r="C10" i="21"/>
  <c r="H10" i="21"/>
  <c r="D10" i="21"/>
  <c r="I10" i="21"/>
  <c r="L10" i="21"/>
  <c r="P10" i="21"/>
  <c r="X10" i="21"/>
  <c r="R7" i="21"/>
  <c r="S7" i="21"/>
  <c r="T10" i="21"/>
  <c r="Z10" i="21"/>
  <c r="AA10" i="21"/>
  <c r="AB10" i="21"/>
  <c r="AC10" i="21"/>
  <c r="AD10" i="21"/>
  <c r="W11" i="21"/>
  <c r="M11" i="21"/>
  <c r="N11" i="21"/>
  <c r="O11" i="21"/>
  <c r="B11" i="21"/>
  <c r="F11" i="21"/>
  <c r="C11" i="21"/>
  <c r="H11" i="21"/>
  <c r="D11" i="21"/>
  <c r="I11" i="21"/>
  <c r="L11" i="21"/>
  <c r="P11" i="21"/>
  <c r="X11" i="21"/>
  <c r="R8" i="21"/>
  <c r="S8" i="21"/>
  <c r="T11" i="21"/>
  <c r="Z11" i="21"/>
  <c r="AA11" i="21"/>
  <c r="AB11" i="21"/>
  <c r="AC11" i="21"/>
  <c r="AD11" i="21"/>
  <c r="W12" i="21"/>
  <c r="M12" i="21"/>
  <c r="N12" i="21"/>
  <c r="O12" i="21"/>
  <c r="B12" i="21"/>
  <c r="F12" i="21"/>
  <c r="C12" i="21"/>
  <c r="H12" i="21"/>
  <c r="D12" i="21"/>
  <c r="I12" i="21"/>
  <c r="L12" i="21"/>
  <c r="P12" i="21"/>
  <c r="X12" i="21"/>
  <c r="R9" i="21"/>
  <c r="S9" i="21"/>
  <c r="T12" i="21"/>
  <c r="Z12" i="21"/>
  <c r="AA12" i="21"/>
  <c r="AB12" i="21"/>
  <c r="AC12" i="21"/>
  <c r="AD12" i="21"/>
  <c r="W13" i="21"/>
  <c r="M13" i="21"/>
  <c r="N13" i="21"/>
  <c r="O13" i="21"/>
  <c r="B13" i="21"/>
  <c r="F13" i="21"/>
  <c r="C13" i="21"/>
  <c r="H13" i="21"/>
  <c r="D13" i="21"/>
  <c r="I13" i="21"/>
  <c r="L13" i="21"/>
  <c r="P13" i="21"/>
  <c r="X13" i="21"/>
  <c r="R10" i="21"/>
  <c r="S10" i="21"/>
  <c r="T13" i="21"/>
  <c r="Z13" i="21"/>
  <c r="AA13" i="21"/>
  <c r="AB13" i="21"/>
  <c r="AC13" i="21"/>
  <c r="AD13" i="21"/>
  <c r="W14" i="21"/>
  <c r="M14" i="21"/>
  <c r="N14" i="21"/>
  <c r="O14" i="21"/>
  <c r="B14" i="21"/>
  <c r="F14" i="21"/>
  <c r="C14" i="21"/>
  <c r="H14" i="21"/>
  <c r="D14" i="21"/>
  <c r="I14" i="21"/>
  <c r="L14" i="21"/>
  <c r="P14" i="21"/>
  <c r="X14" i="21"/>
  <c r="R11" i="21"/>
  <c r="S11" i="21"/>
  <c r="T14" i="21"/>
  <c r="Z14" i="21"/>
  <c r="AA14" i="21"/>
  <c r="AB14" i="21"/>
  <c r="AC14" i="21"/>
  <c r="AD14" i="21"/>
  <c r="W15" i="21"/>
  <c r="M15" i="21"/>
  <c r="N15" i="21"/>
  <c r="O15" i="21"/>
  <c r="B15" i="21"/>
  <c r="F15" i="21"/>
  <c r="C15" i="21"/>
  <c r="H15" i="21"/>
  <c r="D15" i="21"/>
  <c r="I15" i="21"/>
  <c r="L15" i="21"/>
  <c r="P15" i="21"/>
  <c r="X15" i="21"/>
  <c r="R12" i="21"/>
  <c r="S12" i="21"/>
  <c r="T15" i="21"/>
  <c r="Z15" i="21"/>
  <c r="AA15" i="21"/>
  <c r="AB15" i="21"/>
  <c r="AC15" i="21"/>
  <c r="AD15" i="21"/>
  <c r="W16" i="21"/>
  <c r="M16" i="21"/>
  <c r="N16" i="21"/>
  <c r="O16" i="21"/>
  <c r="B16" i="21"/>
  <c r="F16" i="21"/>
  <c r="C16" i="21"/>
  <c r="H16" i="21"/>
  <c r="D16" i="21"/>
  <c r="I16" i="21"/>
  <c r="L16" i="21"/>
  <c r="P16" i="21"/>
  <c r="X16" i="21"/>
  <c r="R13" i="21"/>
  <c r="S13" i="21"/>
  <c r="T16" i="21"/>
  <c r="Z16" i="21"/>
  <c r="AA16" i="21"/>
  <c r="AB16" i="21"/>
  <c r="AC16" i="21"/>
  <c r="AD16" i="21"/>
  <c r="W17" i="21"/>
  <c r="M17" i="21"/>
  <c r="N17" i="21"/>
  <c r="O17" i="21"/>
  <c r="B17" i="21"/>
  <c r="F17" i="21"/>
  <c r="C17" i="21"/>
  <c r="H17" i="21"/>
  <c r="D17" i="21"/>
  <c r="I17" i="21"/>
  <c r="L17" i="21"/>
  <c r="P17" i="21"/>
  <c r="X17" i="21"/>
  <c r="R14" i="21"/>
  <c r="S14" i="21"/>
  <c r="T17" i="21"/>
  <c r="Z17" i="21"/>
  <c r="AA17" i="21"/>
  <c r="AB17" i="21"/>
  <c r="AC17" i="21"/>
  <c r="AD17" i="21"/>
  <c r="W18" i="21"/>
  <c r="M18" i="21"/>
  <c r="N18" i="21"/>
  <c r="O18" i="21"/>
  <c r="B18" i="21"/>
  <c r="F18" i="21"/>
  <c r="C18" i="21"/>
  <c r="H18" i="21"/>
  <c r="D18" i="21"/>
  <c r="I18" i="21"/>
  <c r="L18" i="21"/>
  <c r="P18" i="21"/>
  <c r="X18" i="21"/>
  <c r="R15" i="21"/>
  <c r="S15" i="21"/>
  <c r="T18" i="21"/>
  <c r="Z18" i="21"/>
  <c r="AA18" i="21"/>
  <c r="AB18" i="21"/>
  <c r="AC18" i="21"/>
  <c r="AD18" i="21"/>
  <c r="W19" i="21"/>
  <c r="M19" i="21"/>
  <c r="N19" i="21"/>
  <c r="O19" i="21"/>
  <c r="B19" i="21"/>
  <c r="F19" i="21"/>
  <c r="C19" i="21"/>
  <c r="H19" i="21"/>
  <c r="D19" i="21"/>
  <c r="I19" i="21"/>
  <c r="L19" i="21"/>
  <c r="P19" i="21"/>
  <c r="X19" i="21"/>
  <c r="R16" i="21"/>
  <c r="S16" i="21"/>
  <c r="T19" i="21"/>
  <c r="Z19" i="21"/>
  <c r="AA19" i="21"/>
  <c r="AB19" i="21"/>
  <c r="AC19" i="21"/>
  <c r="AD19" i="21"/>
  <c r="W20" i="21"/>
  <c r="M20" i="21"/>
  <c r="N20" i="21"/>
  <c r="O20" i="21"/>
  <c r="B20" i="21"/>
  <c r="F20" i="21"/>
  <c r="C20" i="21"/>
  <c r="H20" i="21"/>
  <c r="D20" i="21"/>
  <c r="I20" i="21"/>
  <c r="L20" i="21"/>
  <c r="P20" i="21"/>
  <c r="X20" i="21"/>
  <c r="R17" i="21"/>
  <c r="S17" i="21"/>
  <c r="T20" i="21"/>
  <c r="Z20" i="21"/>
  <c r="AA20" i="21"/>
  <c r="AB20" i="21"/>
  <c r="AC20" i="21"/>
  <c r="AD20" i="21"/>
  <c r="W21" i="21"/>
  <c r="M21" i="21"/>
  <c r="N21" i="21"/>
  <c r="O21" i="21"/>
  <c r="B21" i="21"/>
  <c r="F21" i="21"/>
  <c r="C21" i="21"/>
  <c r="H21" i="21"/>
  <c r="D21" i="21"/>
  <c r="I21" i="21"/>
  <c r="L21" i="21"/>
  <c r="P21" i="21"/>
  <c r="X21" i="21"/>
  <c r="R18" i="21"/>
  <c r="S18" i="21"/>
  <c r="T21" i="21"/>
  <c r="Z21" i="21"/>
  <c r="AA21" i="21"/>
  <c r="AB21" i="21"/>
  <c r="AC21" i="21"/>
  <c r="AD21" i="21"/>
  <c r="W22" i="21"/>
  <c r="M22" i="21"/>
  <c r="N22" i="21"/>
  <c r="O22" i="21"/>
  <c r="B22" i="21"/>
  <c r="F22" i="21"/>
  <c r="C22" i="21"/>
  <c r="H22" i="21"/>
  <c r="D22" i="21"/>
  <c r="I22" i="21"/>
  <c r="L22" i="21"/>
  <c r="P22" i="21"/>
  <c r="X22" i="21"/>
  <c r="R19" i="21"/>
  <c r="S19" i="21"/>
  <c r="T22" i="21"/>
  <c r="Z22" i="21"/>
  <c r="AA22" i="21"/>
  <c r="AB22" i="21"/>
  <c r="AC22" i="21"/>
  <c r="AD22" i="21"/>
  <c r="W23" i="21"/>
  <c r="M23" i="21"/>
  <c r="N23" i="21"/>
  <c r="O23" i="21"/>
  <c r="B23" i="21"/>
  <c r="F23" i="21"/>
  <c r="C23" i="21"/>
  <c r="H23" i="21"/>
  <c r="D23" i="21"/>
  <c r="I23" i="21"/>
  <c r="L23" i="21"/>
  <c r="P23" i="21"/>
  <c r="X23" i="21"/>
  <c r="R20" i="21"/>
  <c r="S20" i="21"/>
  <c r="T23" i="21"/>
  <c r="Z23" i="21"/>
  <c r="AA23" i="21"/>
  <c r="AB23" i="21"/>
  <c r="AC23" i="21"/>
  <c r="AD23" i="21"/>
  <c r="W24" i="21"/>
  <c r="M24" i="21"/>
  <c r="N24" i="21"/>
  <c r="O24" i="21"/>
  <c r="B24" i="21"/>
  <c r="F24" i="21"/>
  <c r="C24" i="21"/>
  <c r="H24" i="21"/>
  <c r="D24" i="21"/>
  <c r="I24" i="21"/>
  <c r="L24" i="21"/>
  <c r="P24" i="21"/>
  <c r="X24" i="21"/>
  <c r="R21" i="21"/>
  <c r="S21" i="21"/>
  <c r="T24" i="21"/>
  <c r="Z24" i="21"/>
  <c r="AA24" i="21"/>
  <c r="AB24" i="21"/>
  <c r="AC24" i="21"/>
  <c r="AD24" i="21"/>
  <c r="W25" i="21"/>
  <c r="M25" i="21"/>
  <c r="N25" i="21"/>
  <c r="O25" i="21"/>
  <c r="B25" i="21"/>
  <c r="F25" i="21"/>
  <c r="C25" i="21"/>
  <c r="H25" i="21"/>
  <c r="D25" i="21"/>
  <c r="I25" i="21"/>
  <c r="L25" i="21"/>
  <c r="P25" i="21"/>
  <c r="X25" i="21"/>
  <c r="R22" i="21"/>
  <c r="S22" i="21"/>
  <c r="T25" i="21"/>
  <c r="Z25" i="21"/>
  <c r="AA25" i="21"/>
  <c r="AB25" i="21"/>
  <c r="AC25" i="21"/>
  <c r="AD25" i="21"/>
  <c r="W26" i="21"/>
  <c r="M26" i="21"/>
  <c r="N26" i="21"/>
  <c r="O26" i="21"/>
  <c r="B26" i="21"/>
  <c r="F26" i="21"/>
  <c r="C26" i="21"/>
  <c r="H26" i="21"/>
  <c r="D26" i="21"/>
  <c r="I26" i="21"/>
  <c r="L26" i="21"/>
  <c r="P26" i="21"/>
  <c r="X26" i="21"/>
  <c r="R23" i="21"/>
  <c r="S23" i="21"/>
  <c r="T26" i="21"/>
  <c r="Z26" i="21"/>
  <c r="AA26" i="21"/>
  <c r="AB26" i="21"/>
  <c r="AC26" i="21"/>
  <c r="AD26" i="21"/>
  <c r="W27" i="21"/>
  <c r="M27" i="21"/>
  <c r="N27" i="21"/>
  <c r="O27" i="21"/>
  <c r="B27" i="21"/>
  <c r="F27" i="21"/>
  <c r="C27" i="21"/>
  <c r="H27" i="21"/>
  <c r="D27" i="21"/>
  <c r="I27" i="21"/>
  <c r="L27" i="21"/>
  <c r="P27" i="21"/>
  <c r="X27" i="21"/>
  <c r="R24" i="21"/>
  <c r="S24" i="21"/>
  <c r="T27" i="21"/>
  <c r="Z27" i="21"/>
  <c r="AA27" i="21"/>
  <c r="AB27" i="21"/>
  <c r="AC27" i="21"/>
  <c r="AD27" i="21"/>
  <c r="W28" i="21"/>
  <c r="M28" i="21"/>
  <c r="N28" i="21"/>
  <c r="O28" i="21"/>
  <c r="B28" i="21"/>
  <c r="F28" i="21"/>
  <c r="C28" i="21"/>
  <c r="H28" i="21"/>
  <c r="D28" i="21"/>
  <c r="I28" i="21"/>
  <c r="L28" i="21"/>
  <c r="P28" i="21"/>
  <c r="X28" i="21"/>
  <c r="R25" i="21"/>
  <c r="S25" i="21"/>
  <c r="T28" i="21"/>
  <c r="Z28" i="21"/>
  <c r="AA28" i="21"/>
  <c r="AB28" i="21"/>
  <c r="AC28" i="21"/>
  <c r="AD28" i="21"/>
  <c r="W29" i="21"/>
  <c r="M29" i="21"/>
  <c r="N29" i="21"/>
  <c r="O29" i="21"/>
  <c r="B29" i="21"/>
  <c r="F29" i="21"/>
  <c r="C29" i="21"/>
  <c r="H29" i="21"/>
  <c r="D29" i="21"/>
  <c r="I29" i="21"/>
  <c r="L29" i="21"/>
  <c r="P29" i="21"/>
  <c r="X29" i="21"/>
  <c r="R26" i="21"/>
  <c r="S26" i="21"/>
  <c r="T29" i="21"/>
  <c r="Z29" i="21"/>
  <c r="AA29" i="21"/>
  <c r="AB29" i="21"/>
  <c r="AC29" i="21"/>
  <c r="AD29" i="21"/>
  <c r="W30" i="21"/>
  <c r="M30" i="21"/>
  <c r="N30" i="21"/>
  <c r="O30" i="21"/>
  <c r="B30" i="21"/>
  <c r="F30" i="21"/>
  <c r="C30" i="21"/>
  <c r="H30" i="21"/>
  <c r="D30" i="21"/>
  <c r="I30" i="21"/>
  <c r="L30" i="21"/>
  <c r="P30" i="21"/>
  <c r="X30" i="21"/>
  <c r="R27" i="21"/>
  <c r="S27" i="21"/>
  <c r="T30" i="21"/>
  <c r="Z30" i="21"/>
  <c r="AA30" i="21"/>
  <c r="AB30" i="21"/>
  <c r="AC30" i="21"/>
  <c r="AD30" i="21"/>
  <c r="W31" i="21"/>
  <c r="M31" i="21"/>
  <c r="N31" i="21"/>
  <c r="O31" i="21"/>
  <c r="B31" i="21"/>
  <c r="F31" i="21"/>
  <c r="C31" i="21"/>
  <c r="H31" i="21"/>
  <c r="D31" i="21"/>
  <c r="I31" i="21"/>
  <c r="L31" i="21"/>
  <c r="P31" i="21"/>
  <c r="X31" i="21"/>
  <c r="R28" i="21"/>
  <c r="S28" i="21"/>
  <c r="T31" i="21"/>
  <c r="Z31" i="21"/>
  <c r="AA31" i="21"/>
  <c r="AB31" i="21"/>
  <c r="AC31" i="21"/>
  <c r="AD31" i="21"/>
  <c r="W32" i="21"/>
  <c r="M32" i="21"/>
  <c r="N32" i="21"/>
  <c r="O32" i="21"/>
  <c r="B32" i="21"/>
  <c r="F32" i="21"/>
  <c r="C32" i="21"/>
  <c r="H32" i="21"/>
  <c r="D32" i="21"/>
  <c r="I32" i="21"/>
  <c r="L32" i="21"/>
  <c r="P32" i="21"/>
  <c r="X32" i="21"/>
  <c r="R29" i="21"/>
  <c r="S29" i="21"/>
  <c r="T32" i="21"/>
  <c r="Z32" i="21"/>
  <c r="AA32" i="21"/>
  <c r="AB32" i="21"/>
  <c r="AC32" i="21"/>
  <c r="AD32" i="21"/>
  <c r="W33" i="21"/>
  <c r="M33" i="21"/>
  <c r="N33" i="21"/>
  <c r="O33" i="21"/>
  <c r="B33" i="21"/>
  <c r="F33" i="21"/>
  <c r="C33" i="21"/>
  <c r="H33" i="21"/>
  <c r="D33" i="21"/>
  <c r="I33" i="21"/>
  <c r="L33" i="21"/>
  <c r="P33" i="21"/>
  <c r="X33" i="21"/>
  <c r="R30" i="21"/>
  <c r="S30" i="21"/>
  <c r="T33" i="21"/>
  <c r="Z33" i="21"/>
  <c r="AA33" i="21"/>
  <c r="AB33" i="21"/>
  <c r="AC33" i="21"/>
  <c r="AD33" i="21"/>
  <c r="W34" i="21"/>
  <c r="M34" i="21"/>
  <c r="N34" i="21"/>
  <c r="O34" i="21"/>
  <c r="B34" i="21"/>
  <c r="F34" i="21"/>
  <c r="C34" i="21"/>
  <c r="H34" i="21"/>
  <c r="D34" i="21"/>
  <c r="I34" i="21"/>
  <c r="L34" i="21"/>
  <c r="P34" i="21"/>
  <c r="X34" i="21"/>
  <c r="R31" i="21"/>
  <c r="S31" i="21"/>
  <c r="T34" i="21"/>
  <c r="Z34" i="21"/>
  <c r="AA34" i="21"/>
  <c r="AB34" i="21"/>
  <c r="AC34" i="21"/>
  <c r="AD34" i="21"/>
  <c r="W35" i="21"/>
  <c r="M35" i="21"/>
  <c r="N35" i="21"/>
  <c r="O35" i="21"/>
  <c r="B35" i="21"/>
  <c r="F35" i="21"/>
  <c r="C35" i="21"/>
  <c r="H35" i="21"/>
  <c r="D35" i="21"/>
  <c r="I35" i="21"/>
  <c r="L35" i="21"/>
  <c r="P35" i="21"/>
  <c r="X35" i="21"/>
  <c r="R32" i="21"/>
  <c r="S32" i="21"/>
  <c r="T35" i="21"/>
  <c r="Z35" i="21"/>
  <c r="AA35" i="21"/>
  <c r="AB35" i="21"/>
  <c r="AC35" i="21"/>
  <c r="AD35" i="21"/>
  <c r="W36" i="21"/>
  <c r="M36" i="21"/>
  <c r="N36" i="21"/>
  <c r="O36" i="21"/>
  <c r="B36" i="21"/>
  <c r="F36" i="21"/>
  <c r="C36" i="21"/>
  <c r="H36" i="21"/>
  <c r="D36" i="21"/>
  <c r="I36" i="21"/>
  <c r="L36" i="21"/>
  <c r="P36" i="21"/>
  <c r="X36" i="21"/>
  <c r="R33" i="21"/>
  <c r="S33" i="21"/>
  <c r="T36" i="21"/>
  <c r="Z36" i="21"/>
  <c r="AA36" i="21"/>
  <c r="AB36" i="21"/>
  <c r="AC36" i="21"/>
  <c r="AD36" i="21"/>
  <c r="W37" i="21"/>
  <c r="M37" i="21"/>
  <c r="N37" i="21"/>
  <c r="O37" i="21"/>
  <c r="B37" i="21"/>
  <c r="F37" i="21"/>
  <c r="C37" i="21"/>
  <c r="H37" i="21"/>
  <c r="D37" i="21"/>
  <c r="I37" i="21"/>
  <c r="L37" i="21"/>
  <c r="P37" i="21"/>
  <c r="X37" i="21"/>
  <c r="R34" i="21"/>
  <c r="S34" i="21"/>
  <c r="T37" i="21"/>
  <c r="Z37" i="21"/>
  <c r="AA37" i="21"/>
  <c r="AB37" i="21"/>
  <c r="AC37" i="21"/>
  <c r="AD37" i="21"/>
  <c r="W38" i="21"/>
  <c r="M38" i="21"/>
  <c r="N38" i="21"/>
  <c r="O38" i="21"/>
  <c r="B38" i="21"/>
  <c r="F38" i="21"/>
  <c r="C38" i="21"/>
  <c r="H38" i="21"/>
  <c r="D38" i="21"/>
  <c r="I38" i="21"/>
  <c r="L38" i="21"/>
  <c r="P38" i="21"/>
  <c r="X38" i="21"/>
  <c r="R35" i="21"/>
  <c r="S35" i="21"/>
  <c r="T38" i="21"/>
  <c r="Z38" i="21"/>
  <c r="AA38" i="21"/>
  <c r="AB38" i="21"/>
  <c r="AC38" i="21"/>
  <c r="AD38" i="21"/>
  <c r="W39" i="21"/>
  <c r="M39" i="21"/>
  <c r="N39" i="21"/>
  <c r="O39" i="21"/>
  <c r="B39" i="21"/>
  <c r="F39" i="21"/>
  <c r="C39" i="21"/>
  <c r="H39" i="21"/>
  <c r="D39" i="21"/>
  <c r="I39" i="21"/>
  <c r="L39" i="21"/>
  <c r="P39" i="21"/>
  <c r="X39" i="21"/>
  <c r="R36" i="21"/>
  <c r="S36" i="21"/>
  <c r="T39" i="21"/>
  <c r="Z39" i="21"/>
  <c r="AA39" i="21"/>
  <c r="AB39" i="21"/>
  <c r="AC39" i="21"/>
  <c r="AD39" i="21"/>
  <c r="W40" i="21"/>
  <c r="M40" i="21"/>
  <c r="N40" i="21"/>
  <c r="O40" i="21"/>
  <c r="B40" i="21"/>
  <c r="F40" i="21"/>
  <c r="C40" i="21"/>
  <c r="H40" i="21"/>
  <c r="D40" i="21"/>
  <c r="I40" i="21"/>
  <c r="L40" i="21"/>
  <c r="P40" i="21"/>
  <c r="X40" i="21"/>
  <c r="R37" i="21"/>
  <c r="S37" i="21"/>
  <c r="T40" i="21"/>
  <c r="Z40" i="21"/>
  <c r="AA40" i="21"/>
  <c r="AB40" i="21"/>
  <c r="AC40" i="21"/>
  <c r="AD40" i="21"/>
  <c r="W41" i="21"/>
  <c r="M41" i="21"/>
  <c r="N41" i="21"/>
  <c r="O41" i="21"/>
  <c r="B41" i="21"/>
  <c r="F41" i="21"/>
  <c r="C41" i="21"/>
  <c r="H41" i="21"/>
  <c r="D41" i="21"/>
  <c r="I41" i="21"/>
  <c r="L41" i="21"/>
  <c r="P41" i="21"/>
  <c r="X41" i="21"/>
  <c r="R38" i="21"/>
  <c r="S38" i="21"/>
  <c r="T41" i="21"/>
  <c r="Z41" i="21"/>
  <c r="AA41" i="21"/>
  <c r="AB41" i="21"/>
  <c r="AC41" i="21"/>
  <c r="AD41" i="21"/>
  <c r="W42" i="21"/>
  <c r="M42" i="21"/>
  <c r="N42" i="21"/>
  <c r="O42" i="21"/>
  <c r="B42" i="21"/>
  <c r="F42" i="21"/>
  <c r="C42" i="21"/>
  <c r="H42" i="21"/>
  <c r="D42" i="21"/>
  <c r="I42" i="21"/>
  <c r="L42" i="21"/>
  <c r="P42" i="21"/>
  <c r="X42" i="21"/>
  <c r="R39" i="21"/>
  <c r="S39" i="21"/>
  <c r="T42" i="21"/>
  <c r="Z42" i="21"/>
  <c r="AA42" i="21"/>
  <c r="AB42" i="21"/>
  <c r="AC42" i="21"/>
  <c r="AD42" i="21"/>
  <c r="W43" i="21"/>
  <c r="M43" i="21"/>
  <c r="N43" i="21"/>
  <c r="O43" i="21"/>
  <c r="B43" i="21"/>
  <c r="F43" i="21"/>
  <c r="C43" i="21"/>
  <c r="H43" i="21"/>
  <c r="D43" i="21"/>
  <c r="I43" i="21"/>
  <c r="L43" i="21"/>
  <c r="P43" i="21"/>
  <c r="X43" i="21"/>
  <c r="R40" i="21"/>
  <c r="S40" i="21"/>
  <c r="T43" i="21"/>
  <c r="Z43" i="21"/>
  <c r="AA43" i="21"/>
  <c r="AB43" i="21"/>
  <c r="AC43" i="21"/>
  <c r="AD43" i="21"/>
  <c r="W44" i="21"/>
  <c r="M44" i="21"/>
  <c r="N44" i="21"/>
  <c r="O44" i="21"/>
  <c r="B44" i="21"/>
  <c r="F44" i="21"/>
  <c r="C44" i="21"/>
  <c r="H44" i="21"/>
  <c r="D44" i="21"/>
  <c r="I44" i="21"/>
  <c r="L44" i="21"/>
  <c r="P44" i="21"/>
  <c r="X44" i="21"/>
  <c r="R41" i="21"/>
  <c r="S41" i="21"/>
  <c r="T44" i="21"/>
  <c r="Z44" i="21"/>
  <c r="AA44" i="21"/>
  <c r="AB44" i="21"/>
  <c r="AC44" i="21"/>
  <c r="AD44" i="21"/>
  <c r="W45" i="21"/>
  <c r="M45" i="21"/>
  <c r="N45" i="21"/>
  <c r="O45" i="21"/>
  <c r="B45" i="21"/>
  <c r="F45" i="21"/>
  <c r="AS45" i="7"/>
  <c r="C45" i="21"/>
  <c r="H45" i="21"/>
  <c r="AT45" i="7"/>
  <c r="D45" i="21"/>
  <c r="I45" i="21"/>
  <c r="L45" i="21"/>
  <c r="P45" i="21"/>
  <c r="X45" i="21"/>
  <c r="R42" i="21"/>
  <c r="S42" i="21"/>
  <c r="T45" i="21"/>
  <c r="Z45" i="21"/>
  <c r="AA45" i="21"/>
  <c r="AB45" i="21"/>
  <c r="AC45" i="21"/>
  <c r="AD45" i="21"/>
  <c r="W46" i="21"/>
  <c r="M46" i="21"/>
  <c r="N46" i="21"/>
  <c r="O46" i="21"/>
  <c r="B46" i="21"/>
  <c r="F46" i="21"/>
  <c r="AS46" i="7"/>
  <c r="C46" i="21"/>
  <c r="H46" i="21"/>
  <c r="AT46" i="7"/>
  <c r="D46" i="21"/>
  <c r="I46" i="21"/>
  <c r="L46" i="21"/>
  <c r="P46" i="21"/>
  <c r="X46" i="21"/>
  <c r="R43" i="21"/>
  <c r="S43" i="21"/>
  <c r="T46" i="21"/>
  <c r="Z46" i="21"/>
  <c r="AA46" i="21"/>
  <c r="AB46" i="21"/>
  <c r="AC46" i="21"/>
  <c r="AD46" i="21"/>
  <c r="W47" i="21"/>
  <c r="M47" i="21"/>
  <c r="N47" i="21"/>
  <c r="O47" i="21"/>
  <c r="B47" i="21"/>
  <c r="F47" i="21"/>
  <c r="AS47" i="7"/>
  <c r="C47" i="21"/>
  <c r="H47" i="21"/>
  <c r="AT47" i="7"/>
  <c r="D47" i="21"/>
  <c r="I47" i="21"/>
  <c r="L47" i="21"/>
  <c r="P47" i="21"/>
  <c r="X47" i="21"/>
  <c r="R44" i="21"/>
  <c r="S44" i="21"/>
  <c r="T47" i="21"/>
  <c r="Z47" i="21"/>
  <c r="AA47" i="21"/>
  <c r="AB47" i="21"/>
  <c r="AC47" i="21"/>
  <c r="AD47" i="21"/>
  <c r="W48" i="21"/>
  <c r="M48" i="21"/>
  <c r="N48" i="21"/>
  <c r="O48" i="21"/>
  <c r="B48" i="21"/>
  <c r="F48" i="21"/>
  <c r="AS48" i="7"/>
  <c r="C48" i="21"/>
  <c r="H48" i="21"/>
  <c r="AT48" i="7"/>
  <c r="D48" i="21"/>
  <c r="I48" i="21"/>
  <c r="L48" i="21"/>
  <c r="P48" i="21"/>
  <c r="X48" i="21"/>
  <c r="R45" i="21"/>
  <c r="S45" i="21"/>
  <c r="T48" i="21"/>
  <c r="Z48" i="21"/>
  <c r="AA48" i="21"/>
  <c r="AB48" i="21"/>
  <c r="AC48" i="21"/>
  <c r="AD48" i="21"/>
  <c r="W49" i="21"/>
  <c r="M49" i="21"/>
  <c r="N49" i="21"/>
  <c r="O49" i="21"/>
  <c r="B49" i="21"/>
  <c r="F49" i="21"/>
  <c r="AS49" i="7"/>
  <c r="C49" i="21"/>
  <c r="H49" i="21"/>
  <c r="AT49" i="7"/>
  <c r="D49" i="21"/>
  <c r="I49" i="21"/>
  <c r="L49" i="21"/>
  <c r="P49" i="21"/>
  <c r="X49" i="21"/>
  <c r="R46" i="21"/>
  <c r="S46" i="21"/>
  <c r="T49" i="21"/>
  <c r="Z49" i="21"/>
  <c r="AA49" i="21"/>
  <c r="AB49" i="21"/>
  <c r="AC49" i="21"/>
  <c r="AD49" i="21"/>
  <c r="W50" i="21"/>
  <c r="M50" i="21"/>
  <c r="N50" i="21"/>
  <c r="O50" i="21"/>
  <c r="B50" i="21"/>
  <c r="F50" i="21"/>
  <c r="AS50" i="7"/>
  <c r="C50" i="21"/>
  <c r="H50" i="21"/>
  <c r="AT50" i="7"/>
  <c r="D50" i="21"/>
  <c r="I50" i="21"/>
  <c r="L50" i="21"/>
  <c r="P50" i="21"/>
  <c r="X50" i="21"/>
  <c r="R47" i="21"/>
  <c r="S47" i="21"/>
  <c r="T50" i="21"/>
  <c r="Z50" i="21"/>
  <c r="AA50" i="21"/>
  <c r="AB50" i="21"/>
  <c r="AC50" i="21"/>
  <c r="AD50" i="21"/>
  <c r="W51" i="21"/>
  <c r="M51" i="21"/>
  <c r="N51" i="21"/>
  <c r="O51" i="21"/>
  <c r="B51" i="21"/>
  <c r="F51" i="21"/>
  <c r="AS51" i="7"/>
  <c r="C51" i="21"/>
  <c r="H51" i="21"/>
  <c r="AT51" i="7"/>
  <c r="D51" i="21"/>
  <c r="I51" i="21"/>
  <c r="L51" i="21"/>
  <c r="P51" i="21"/>
  <c r="X51" i="21"/>
  <c r="R48" i="21"/>
  <c r="S48" i="21"/>
  <c r="T51" i="21"/>
  <c r="Z51" i="21"/>
  <c r="AA51" i="21"/>
  <c r="AB51" i="21"/>
  <c r="AC51" i="21"/>
  <c r="AD51" i="21"/>
  <c r="W52" i="21"/>
  <c r="M52" i="21"/>
  <c r="N52" i="21"/>
  <c r="O52" i="21"/>
  <c r="B52" i="21"/>
  <c r="F52" i="21"/>
  <c r="AS52" i="7"/>
  <c r="C52" i="21"/>
  <c r="H52" i="21"/>
  <c r="AT52" i="7"/>
  <c r="D52" i="21"/>
  <c r="I52" i="21"/>
  <c r="L52" i="21"/>
  <c r="P52" i="21"/>
  <c r="X52" i="21"/>
  <c r="R49" i="21"/>
  <c r="S49" i="21"/>
  <c r="T52" i="21"/>
  <c r="Z52" i="21"/>
  <c r="AA52" i="21"/>
  <c r="AB52" i="21"/>
  <c r="AC52" i="21"/>
  <c r="AD52" i="21"/>
  <c r="W53" i="21"/>
  <c r="M53" i="21"/>
  <c r="N53" i="21"/>
  <c r="O53" i="21"/>
  <c r="B53" i="21"/>
  <c r="F53" i="21"/>
  <c r="AS53" i="7"/>
  <c r="C53" i="21"/>
  <c r="H53" i="21"/>
  <c r="AT53" i="7"/>
  <c r="D53" i="21"/>
  <c r="I53" i="21"/>
  <c r="L53" i="21"/>
  <c r="P53" i="21"/>
  <c r="X53" i="21"/>
  <c r="R50" i="21"/>
  <c r="S50" i="21"/>
  <c r="T53" i="21"/>
  <c r="Z53" i="21"/>
  <c r="AA53" i="21"/>
  <c r="AB53" i="21"/>
  <c r="AC53" i="21"/>
  <c r="AD53" i="21"/>
  <c r="W54" i="21"/>
  <c r="M54" i="21"/>
  <c r="N54" i="21"/>
  <c r="O54" i="21"/>
  <c r="B54" i="21"/>
  <c r="F54" i="21"/>
  <c r="AS54" i="7"/>
  <c r="C54" i="21"/>
  <c r="H54" i="21"/>
  <c r="AT54" i="7"/>
  <c r="D54" i="21"/>
  <c r="I54" i="21"/>
  <c r="L54" i="21"/>
  <c r="P54" i="21"/>
  <c r="X54" i="21"/>
  <c r="R51" i="21"/>
  <c r="S51" i="21"/>
  <c r="T54" i="21"/>
  <c r="Z54" i="21"/>
  <c r="AA54" i="21"/>
  <c r="AB54" i="21"/>
  <c r="AC54" i="21"/>
  <c r="AD54" i="21"/>
  <c r="W55" i="21"/>
  <c r="M55" i="21"/>
  <c r="N55" i="21"/>
  <c r="O55" i="21"/>
  <c r="B55" i="21"/>
  <c r="F55" i="21"/>
  <c r="AS55" i="7"/>
  <c r="C55" i="21"/>
  <c r="H55" i="21"/>
  <c r="AT55" i="7"/>
  <c r="D55" i="21"/>
  <c r="I55" i="21"/>
  <c r="L55" i="21"/>
  <c r="P55" i="21"/>
  <c r="X55" i="21"/>
  <c r="R52" i="21"/>
  <c r="S52" i="21"/>
  <c r="T55" i="21"/>
  <c r="Z55" i="21"/>
  <c r="AA55" i="21"/>
  <c r="AB55" i="21"/>
  <c r="AC55" i="21"/>
  <c r="AD55" i="21"/>
  <c r="W56" i="21"/>
  <c r="M56" i="21"/>
  <c r="N56" i="21"/>
  <c r="O56" i="21"/>
  <c r="B56" i="21"/>
  <c r="F56" i="21"/>
  <c r="AS56" i="7"/>
  <c r="C56" i="21"/>
  <c r="H56" i="21"/>
  <c r="AT56" i="7"/>
  <c r="D56" i="21"/>
  <c r="I56" i="21"/>
  <c r="L56" i="21"/>
  <c r="P56" i="21"/>
  <c r="X56" i="21"/>
  <c r="R53" i="21"/>
  <c r="S53" i="21"/>
  <c r="T56" i="21"/>
  <c r="Z56" i="21"/>
  <c r="AA56" i="21"/>
  <c r="AB56" i="21"/>
  <c r="AC56" i="21"/>
  <c r="AD56" i="21"/>
  <c r="W57" i="21"/>
  <c r="M57" i="21"/>
  <c r="N57" i="21"/>
  <c r="O57" i="21"/>
  <c r="B57" i="21"/>
  <c r="F57" i="21"/>
  <c r="AS57" i="7"/>
  <c r="C57" i="21"/>
  <c r="H57" i="21"/>
  <c r="AT57" i="7"/>
  <c r="D57" i="21"/>
  <c r="I57" i="21"/>
  <c r="L57" i="21"/>
  <c r="P57" i="21"/>
  <c r="X57" i="21"/>
  <c r="R54" i="21"/>
  <c r="S54" i="21"/>
  <c r="T57" i="21"/>
  <c r="Z57" i="21"/>
  <c r="AA57" i="21"/>
  <c r="AB57" i="21"/>
  <c r="AC57" i="21"/>
  <c r="AD57" i="21"/>
  <c r="W58" i="21"/>
  <c r="M58" i="21"/>
  <c r="N58" i="21"/>
  <c r="O58" i="21"/>
  <c r="B58" i="21"/>
  <c r="F58" i="21"/>
  <c r="AS58" i="7"/>
  <c r="C58" i="21"/>
  <c r="H58" i="21"/>
  <c r="AT58" i="7"/>
  <c r="D58" i="21"/>
  <c r="I58" i="21"/>
  <c r="L58" i="21"/>
  <c r="P58" i="21"/>
  <c r="X58" i="21"/>
  <c r="R55" i="21"/>
  <c r="S55" i="21"/>
  <c r="T58" i="21"/>
  <c r="Z58" i="21"/>
  <c r="AA58" i="21"/>
  <c r="AB58" i="21"/>
  <c r="AC58" i="21"/>
  <c r="AD58" i="21"/>
  <c r="W59" i="21"/>
  <c r="M59" i="21"/>
  <c r="N59" i="21"/>
  <c r="O59" i="21"/>
  <c r="B59" i="21"/>
  <c r="F59" i="21"/>
  <c r="AS59" i="7"/>
  <c r="C59" i="21"/>
  <c r="H59" i="21"/>
  <c r="AT59" i="7"/>
  <c r="D59" i="21"/>
  <c r="I59" i="21"/>
  <c r="L59" i="21"/>
  <c r="P59" i="21"/>
  <c r="X59" i="21"/>
  <c r="R56" i="21"/>
  <c r="S56" i="21"/>
  <c r="T59" i="21"/>
  <c r="Z59" i="21"/>
  <c r="AA59" i="21"/>
  <c r="AB59" i="21"/>
  <c r="AC59" i="21"/>
  <c r="AD59" i="21"/>
  <c r="W60" i="21"/>
  <c r="M60" i="21"/>
  <c r="N60" i="21"/>
  <c r="O60" i="21"/>
  <c r="B60" i="21"/>
  <c r="F60" i="21"/>
  <c r="C60" i="21"/>
  <c r="H60" i="21"/>
  <c r="D60" i="21"/>
  <c r="I60" i="21"/>
  <c r="L60" i="21"/>
  <c r="P60" i="21"/>
  <c r="X60" i="21"/>
  <c r="R57" i="21"/>
  <c r="S57" i="21"/>
  <c r="T60" i="21"/>
  <c r="Z60" i="21"/>
  <c r="AA60" i="21"/>
  <c r="AB60" i="21"/>
  <c r="AC60" i="21"/>
  <c r="AD60" i="21"/>
  <c r="W61" i="21"/>
  <c r="M61" i="21"/>
  <c r="N61" i="21"/>
  <c r="O61" i="21"/>
  <c r="B61" i="21"/>
  <c r="F61" i="21"/>
  <c r="C61" i="21"/>
  <c r="H61" i="21"/>
  <c r="D61" i="21"/>
  <c r="I61" i="21"/>
  <c r="L61" i="21"/>
  <c r="P61" i="21"/>
  <c r="X61" i="21"/>
  <c r="R58" i="21"/>
  <c r="S58" i="21"/>
  <c r="T61" i="21"/>
  <c r="Z61" i="21"/>
  <c r="AA61" i="21"/>
  <c r="AB61" i="21"/>
  <c r="AC61" i="21"/>
  <c r="AD61" i="21"/>
  <c r="W62" i="21"/>
  <c r="M62" i="21"/>
  <c r="N62" i="21"/>
  <c r="O62" i="21"/>
  <c r="B62" i="21"/>
  <c r="F62" i="21"/>
  <c r="C62" i="21"/>
  <c r="H62" i="21"/>
  <c r="D62" i="21"/>
  <c r="I62" i="21"/>
  <c r="L62" i="21"/>
  <c r="P62" i="21"/>
  <c r="X62" i="21"/>
  <c r="R59" i="21"/>
  <c r="S59" i="21"/>
  <c r="T62" i="21"/>
  <c r="Z62" i="21"/>
  <c r="AA62" i="21"/>
  <c r="AB62" i="21"/>
  <c r="AC62" i="21"/>
  <c r="AD62" i="21"/>
  <c r="W63" i="21"/>
  <c r="M63" i="21"/>
  <c r="N63" i="21"/>
  <c r="O63" i="21"/>
  <c r="B63" i="21"/>
  <c r="F63" i="21"/>
  <c r="C63" i="21"/>
  <c r="H63" i="21"/>
  <c r="D63" i="21"/>
  <c r="I63" i="21"/>
  <c r="L63" i="21"/>
  <c r="P63" i="21"/>
  <c r="X63" i="21"/>
  <c r="R60" i="21"/>
  <c r="S60" i="21"/>
  <c r="T63" i="21"/>
  <c r="Z63" i="21"/>
  <c r="AA63" i="21"/>
  <c r="AB63" i="21"/>
  <c r="AC63" i="21"/>
  <c r="AD63" i="21"/>
  <c r="W64" i="21"/>
  <c r="M64" i="21"/>
  <c r="N64" i="21"/>
  <c r="O64" i="21"/>
  <c r="B64" i="21"/>
  <c r="F64" i="21"/>
  <c r="C64" i="21"/>
  <c r="H64" i="21"/>
  <c r="D64" i="21"/>
  <c r="I64" i="21"/>
  <c r="L64" i="21"/>
  <c r="P64" i="21"/>
  <c r="X64" i="21"/>
  <c r="R61" i="21"/>
  <c r="S61" i="21"/>
  <c r="T64" i="21"/>
  <c r="Z64" i="21"/>
  <c r="AA64" i="21"/>
  <c r="AB64" i="21"/>
  <c r="AC64" i="21"/>
  <c r="AD64" i="21"/>
  <c r="W65" i="21"/>
  <c r="M65" i="21"/>
  <c r="N65" i="21"/>
  <c r="O65" i="21"/>
  <c r="B65" i="21"/>
  <c r="F65" i="21"/>
  <c r="C65" i="21"/>
  <c r="H65" i="21"/>
  <c r="D65" i="21"/>
  <c r="I65" i="21"/>
  <c r="L65" i="21"/>
  <c r="P65" i="21"/>
  <c r="X65" i="21"/>
  <c r="R62" i="21"/>
  <c r="S62" i="21"/>
  <c r="T65" i="21"/>
  <c r="Z65" i="21"/>
  <c r="AA65" i="21"/>
  <c r="AB65" i="21"/>
  <c r="AC65" i="21"/>
  <c r="AD65" i="21"/>
  <c r="W66" i="21"/>
  <c r="M66" i="21"/>
  <c r="N66" i="21"/>
  <c r="O66" i="21"/>
  <c r="B66" i="21"/>
  <c r="F66" i="21"/>
  <c r="C66" i="21"/>
  <c r="H66" i="21"/>
  <c r="D66" i="21"/>
  <c r="I66" i="21"/>
  <c r="L66" i="21"/>
  <c r="P66" i="21"/>
  <c r="X66" i="21"/>
  <c r="R63" i="21"/>
  <c r="S63" i="21"/>
  <c r="T66" i="21"/>
  <c r="Z66" i="21"/>
  <c r="AA66" i="21"/>
  <c r="AB66" i="21"/>
  <c r="AC66" i="21"/>
  <c r="AD66" i="21"/>
  <c r="W67" i="21"/>
  <c r="M67" i="21"/>
  <c r="N67" i="21"/>
  <c r="O67" i="21"/>
  <c r="B67" i="21"/>
  <c r="F67" i="21"/>
  <c r="C67" i="21"/>
  <c r="H67" i="21"/>
  <c r="D67" i="21"/>
  <c r="I67" i="21"/>
  <c r="L67" i="21"/>
  <c r="P67" i="21"/>
  <c r="X67" i="21"/>
  <c r="R64" i="21"/>
  <c r="S64" i="21"/>
  <c r="T67" i="21"/>
  <c r="Z67" i="21"/>
  <c r="AA67" i="21"/>
  <c r="AB67" i="21"/>
  <c r="AC67" i="21"/>
  <c r="AD67" i="21"/>
  <c r="W68" i="21"/>
  <c r="M68" i="21"/>
  <c r="N68" i="21"/>
  <c r="O68" i="21"/>
  <c r="B68" i="21"/>
  <c r="F68" i="21"/>
  <c r="C68" i="21"/>
  <c r="H68" i="21"/>
  <c r="D68" i="21"/>
  <c r="I68" i="21"/>
  <c r="L68" i="21"/>
  <c r="P68" i="21"/>
  <c r="X68" i="21"/>
  <c r="R65" i="21"/>
  <c r="S65" i="21"/>
  <c r="T68" i="21"/>
  <c r="Z68" i="21"/>
  <c r="AA68" i="21"/>
  <c r="AB68" i="21"/>
  <c r="AC68" i="21"/>
  <c r="AD68" i="21"/>
  <c r="AD70" i="21"/>
  <c r="E37" i="13"/>
  <c r="AC70" i="21"/>
  <c r="Z70" i="21"/>
  <c r="Y70" i="21"/>
  <c r="X70" i="21"/>
  <c r="W70" i="21"/>
  <c r="T70" i="21"/>
  <c r="AX66" i="7"/>
  <c r="R66" i="21"/>
  <c r="S66" i="21"/>
  <c r="AX67" i="7"/>
  <c r="R67" i="21"/>
  <c r="S67" i="21"/>
  <c r="AX68" i="7"/>
  <c r="R68" i="21"/>
  <c r="S68" i="21"/>
  <c r="S70" i="21"/>
  <c r="R70" i="21"/>
  <c r="P70" i="21"/>
  <c r="L70" i="21"/>
  <c r="I70" i="21"/>
  <c r="H70" i="21"/>
  <c r="G70" i="21"/>
  <c r="F70" i="21"/>
  <c r="D70" i="21"/>
  <c r="C70" i="21"/>
  <c r="B70" i="21"/>
  <c r="R5" i="21"/>
  <c r="S5" i="21"/>
  <c r="L5" i="21"/>
  <c r="P5" i="21"/>
  <c r="D5" i="21"/>
  <c r="C5" i="21"/>
  <c r="B5" i="21"/>
  <c r="R68" i="17"/>
  <c r="S68" i="17"/>
  <c r="R67" i="17"/>
  <c r="S67" i="17"/>
  <c r="R66" i="17"/>
  <c r="S66" i="17"/>
  <c r="R70" i="17"/>
  <c r="G70" i="17"/>
  <c r="AW70" i="7"/>
  <c r="AI6" i="15"/>
  <c r="AL6" i="15"/>
  <c r="AN6" i="15"/>
  <c r="AP6" i="15"/>
  <c r="AK6" i="15"/>
  <c r="A7" i="20"/>
  <c r="E7" i="20"/>
  <c r="A6" i="20"/>
  <c r="I70" i="17"/>
  <c r="H70" i="17"/>
  <c r="F70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70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70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70" i="17"/>
  <c r="C5" i="17"/>
  <c r="D5" i="17"/>
  <c r="AS70" i="7"/>
  <c r="AT70" i="7"/>
  <c r="B5" i="17"/>
  <c r="AC70" i="17"/>
  <c r="Z70" i="17"/>
  <c r="Y70" i="17"/>
  <c r="X70" i="17"/>
  <c r="W70" i="17"/>
  <c r="T70" i="17"/>
  <c r="S70" i="17"/>
  <c r="P70" i="17"/>
  <c r="L70" i="17"/>
  <c r="R5" i="17"/>
  <c r="S5" i="17"/>
  <c r="L5" i="17"/>
  <c r="P5" i="17"/>
  <c r="G6" i="12"/>
  <c r="I6" i="12"/>
  <c r="G6" i="10"/>
  <c r="I6" i="10"/>
  <c r="G6" i="14"/>
  <c r="I6" i="14"/>
  <c r="G6" i="9"/>
  <c r="I6" i="9"/>
  <c r="G6" i="11"/>
  <c r="I6" i="11"/>
  <c r="AY68" i="7"/>
  <c r="AY67" i="7"/>
  <c r="AY66" i="7"/>
  <c r="AY65" i="7"/>
  <c r="AY64" i="7"/>
  <c r="AY63" i="7"/>
  <c r="AY62" i="7"/>
  <c r="AY61" i="7"/>
  <c r="AY60" i="7"/>
  <c r="AY59" i="7"/>
  <c r="AY58" i="7"/>
  <c r="AY57" i="7"/>
  <c r="AY56" i="7"/>
  <c r="AY55" i="7"/>
  <c r="AY54" i="7"/>
  <c r="AY53" i="7"/>
  <c r="AY52" i="7"/>
  <c r="AY51" i="7"/>
  <c r="AY50" i="7"/>
  <c r="AY49" i="7"/>
  <c r="AY48" i="7"/>
  <c r="AY47" i="7"/>
  <c r="AY46" i="7"/>
  <c r="AY45" i="7"/>
  <c r="AY44" i="7"/>
  <c r="AY43" i="7"/>
  <c r="AY42" i="7"/>
  <c r="AY41" i="7"/>
  <c r="AY40" i="7"/>
  <c r="AY39" i="7"/>
  <c r="AY38" i="7"/>
  <c r="AY37" i="7"/>
  <c r="AY36" i="7"/>
  <c r="AY35" i="7"/>
  <c r="AY34" i="7"/>
  <c r="AY33" i="7"/>
  <c r="AY32" i="7"/>
  <c r="AY31" i="7"/>
  <c r="AY30" i="7"/>
  <c r="AY29" i="7"/>
  <c r="AY28" i="7"/>
  <c r="AY27" i="7"/>
  <c r="AY26" i="7"/>
  <c r="AY25" i="7"/>
  <c r="AY24" i="7"/>
  <c r="AY23" i="7"/>
  <c r="AY22" i="7"/>
  <c r="AY21" i="7"/>
  <c r="AY20" i="7"/>
  <c r="AY19" i="7"/>
  <c r="AY18" i="7"/>
  <c r="AY17" i="7"/>
  <c r="AY16" i="7"/>
  <c r="AY15" i="7"/>
  <c r="AY14" i="7"/>
  <c r="AY13" i="7"/>
  <c r="AY12" i="7"/>
  <c r="AY11" i="7"/>
  <c r="AY10" i="7"/>
  <c r="AY9" i="7"/>
  <c r="AY8" i="7"/>
  <c r="AY7" i="7"/>
  <c r="AY6" i="7"/>
  <c r="Q6" i="14"/>
  <c r="R6" i="14"/>
  <c r="Q7" i="14"/>
  <c r="R7" i="14"/>
  <c r="Q8" i="14"/>
  <c r="R8" i="14"/>
  <c r="Q9" i="14"/>
  <c r="R9" i="14"/>
  <c r="Q10" i="14"/>
  <c r="R10" i="14"/>
  <c r="Q11" i="14"/>
  <c r="R11" i="14"/>
  <c r="Q12" i="14"/>
  <c r="R12" i="14"/>
  <c r="Q13" i="14"/>
  <c r="R13" i="14"/>
  <c r="Q14" i="14"/>
  <c r="R14" i="14"/>
  <c r="Q15" i="14"/>
  <c r="R15" i="14"/>
  <c r="Q16" i="14"/>
  <c r="R16" i="14"/>
  <c r="Q17" i="14"/>
  <c r="R17" i="14"/>
  <c r="Q18" i="14"/>
  <c r="R18" i="14"/>
  <c r="Q19" i="14"/>
  <c r="R19" i="14"/>
  <c r="Q20" i="14"/>
  <c r="R20" i="14"/>
  <c r="Q21" i="14"/>
  <c r="R21" i="14"/>
  <c r="Q22" i="14"/>
  <c r="R22" i="14"/>
  <c r="Q23" i="14"/>
  <c r="R23" i="14"/>
  <c r="Q24" i="14"/>
  <c r="R24" i="14"/>
  <c r="Q25" i="14"/>
  <c r="R25" i="14"/>
  <c r="Q26" i="14"/>
  <c r="R26" i="14"/>
  <c r="Q27" i="14"/>
  <c r="R27" i="14"/>
  <c r="Q28" i="14"/>
  <c r="R28" i="14"/>
  <c r="Q29" i="14"/>
  <c r="R29" i="14"/>
  <c r="Q30" i="14"/>
  <c r="R30" i="14"/>
  <c r="Q31" i="14"/>
  <c r="R31" i="14"/>
  <c r="Q32" i="14"/>
  <c r="R32" i="14"/>
  <c r="Q33" i="14"/>
  <c r="R33" i="14"/>
  <c r="Q34" i="14"/>
  <c r="R34" i="14"/>
  <c r="Q35" i="14"/>
  <c r="R35" i="14"/>
  <c r="Q36" i="14"/>
  <c r="R36" i="14"/>
  <c r="Q37" i="14"/>
  <c r="R37" i="14"/>
  <c r="Q38" i="14"/>
  <c r="R38" i="14"/>
  <c r="Q39" i="14"/>
  <c r="R39" i="14"/>
  <c r="Q40" i="14"/>
  <c r="R40" i="14"/>
  <c r="Q41" i="14"/>
  <c r="R41" i="14"/>
  <c r="Q42" i="14"/>
  <c r="R42" i="14"/>
  <c r="Q43" i="14"/>
  <c r="R43" i="14"/>
  <c r="Q44" i="14"/>
  <c r="R44" i="14"/>
  <c r="Q45" i="14"/>
  <c r="R45" i="14"/>
  <c r="Q46" i="14"/>
  <c r="R46" i="14"/>
  <c r="Q47" i="14"/>
  <c r="R47" i="14"/>
  <c r="Q48" i="14"/>
  <c r="R48" i="14"/>
  <c r="Q49" i="14"/>
  <c r="R49" i="14"/>
  <c r="Q50" i="14"/>
  <c r="R50" i="14"/>
  <c r="Q51" i="14"/>
  <c r="R51" i="14"/>
  <c r="Q52" i="14"/>
  <c r="R52" i="14"/>
  <c r="Q53" i="14"/>
  <c r="R53" i="14"/>
  <c r="Q54" i="14"/>
  <c r="R54" i="14"/>
  <c r="Q55" i="14"/>
  <c r="R55" i="14"/>
  <c r="Q56" i="14"/>
  <c r="R56" i="14"/>
  <c r="Q57" i="14"/>
  <c r="R57" i="14"/>
  <c r="Q58" i="14"/>
  <c r="R58" i="14"/>
  <c r="Q59" i="14"/>
  <c r="R59" i="14"/>
  <c r="Q60" i="14"/>
  <c r="R60" i="14"/>
  <c r="Q61" i="14"/>
  <c r="R61" i="14"/>
  <c r="Q62" i="14"/>
  <c r="R62" i="14"/>
  <c r="Q63" i="14"/>
  <c r="R63" i="14"/>
  <c r="Q64" i="14"/>
  <c r="R64" i="14"/>
  <c r="Q65" i="14"/>
  <c r="R65" i="14"/>
  <c r="Q66" i="14"/>
  <c r="R66" i="14"/>
  <c r="Q67" i="14"/>
  <c r="R67" i="14"/>
  <c r="Q68" i="14"/>
  <c r="R68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Q5" i="14"/>
  <c r="J6" i="14"/>
  <c r="D7" i="14"/>
  <c r="B7" i="14"/>
  <c r="E7" i="14"/>
  <c r="G7" i="14"/>
  <c r="I7" i="14"/>
  <c r="J7" i="14"/>
  <c r="D8" i="14"/>
  <c r="B8" i="14"/>
  <c r="E8" i="14"/>
  <c r="G8" i="14"/>
  <c r="I8" i="14"/>
  <c r="J8" i="14"/>
  <c r="D9" i="14"/>
  <c r="B9" i="14"/>
  <c r="E9" i="14"/>
  <c r="G9" i="14"/>
  <c r="I9" i="14"/>
  <c r="J9" i="14"/>
  <c r="D10" i="14"/>
  <c r="B10" i="14"/>
  <c r="E10" i="14"/>
  <c r="G10" i="14"/>
  <c r="I10" i="14"/>
  <c r="J10" i="14"/>
  <c r="D11" i="14"/>
  <c r="B11" i="14"/>
  <c r="E11" i="14"/>
  <c r="G11" i="14"/>
  <c r="I11" i="14"/>
  <c r="J11" i="14"/>
  <c r="D12" i="14"/>
  <c r="B12" i="14"/>
  <c r="E12" i="14"/>
  <c r="G12" i="14"/>
  <c r="I12" i="14"/>
  <c r="J12" i="14"/>
  <c r="D13" i="14"/>
  <c r="B13" i="14"/>
  <c r="E13" i="14"/>
  <c r="G13" i="14"/>
  <c r="I13" i="14"/>
  <c r="J13" i="14"/>
  <c r="D14" i="14"/>
  <c r="B14" i="14"/>
  <c r="E14" i="14"/>
  <c r="G14" i="14"/>
  <c r="I14" i="14"/>
  <c r="J14" i="14"/>
  <c r="D15" i="14"/>
  <c r="B15" i="14"/>
  <c r="E15" i="14"/>
  <c r="G15" i="14"/>
  <c r="I15" i="14"/>
  <c r="J15" i="14"/>
  <c r="D16" i="14"/>
  <c r="B16" i="14"/>
  <c r="E16" i="14"/>
  <c r="G16" i="14"/>
  <c r="I16" i="14"/>
  <c r="J16" i="14"/>
  <c r="D17" i="14"/>
  <c r="B17" i="14"/>
  <c r="E17" i="14"/>
  <c r="G17" i="14"/>
  <c r="I17" i="14"/>
  <c r="J17" i="14"/>
  <c r="D18" i="14"/>
  <c r="B18" i="14"/>
  <c r="E18" i="14"/>
  <c r="G18" i="14"/>
  <c r="I18" i="14"/>
  <c r="J18" i="14"/>
  <c r="D19" i="14"/>
  <c r="B19" i="14"/>
  <c r="E19" i="14"/>
  <c r="G19" i="14"/>
  <c r="I19" i="14"/>
  <c r="J19" i="14"/>
  <c r="D20" i="14"/>
  <c r="B20" i="14"/>
  <c r="E20" i="14"/>
  <c r="G20" i="14"/>
  <c r="I20" i="14"/>
  <c r="J20" i="14"/>
  <c r="D21" i="14"/>
  <c r="B21" i="14"/>
  <c r="E21" i="14"/>
  <c r="G21" i="14"/>
  <c r="I21" i="14"/>
  <c r="J21" i="14"/>
  <c r="D22" i="14"/>
  <c r="B22" i="14"/>
  <c r="E22" i="14"/>
  <c r="G22" i="14"/>
  <c r="I22" i="14"/>
  <c r="J22" i="14"/>
  <c r="D23" i="14"/>
  <c r="B23" i="14"/>
  <c r="E23" i="14"/>
  <c r="G23" i="14"/>
  <c r="I23" i="14"/>
  <c r="J23" i="14"/>
  <c r="D24" i="14"/>
  <c r="B24" i="14"/>
  <c r="E24" i="14"/>
  <c r="G24" i="14"/>
  <c r="I24" i="14"/>
  <c r="J24" i="14"/>
  <c r="D25" i="14"/>
  <c r="B25" i="14"/>
  <c r="E25" i="14"/>
  <c r="G25" i="14"/>
  <c r="I25" i="14"/>
  <c r="J25" i="14"/>
  <c r="D26" i="14"/>
  <c r="B26" i="14"/>
  <c r="E26" i="14"/>
  <c r="G26" i="14"/>
  <c r="I26" i="14"/>
  <c r="J26" i="14"/>
  <c r="D27" i="14"/>
  <c r="B27" i="14"/>
  <c r="E27" i="14"/>
  <c r="G27" i="14"/>
  <c r="I27" i="14"/>
  <c r="J27" i="14"/>
  <c r="D28" i="14"/>
  <c r="B28" i="14"/>
  <c r="E28" i="14"/>
  <c r="G28" i="14"/>
  <c r="I28" i="14"/>
  <c r="J28" i="14"/>
  <c r="D29" i="14"/>
  <c r="B29" i="14"/>
  <c r="E29" i="14"/>
  <c r="G29" i="14"/>
  <c r="I29" i="14"/>
  <c r="J29" i="14"/>
  <c r="D30" i="14"/>
  <c r="B30" i="14"/>
  <c r="E30" i="14"/>
  <c r="G30" i="14"/>
  <c r="I30" i="14"/>
  <c r="J30" i="14"/>
  <c r="D31" i="14"/>
  <c r="B31" i="14"/>
  <c r="E31" i="14"/>
  <c r="G31" i="14"/>
  <c r="I31" i="14"/>
  <c r="J31" i="14"/>
  <c r="D32" i="14"/>
  <c r="B32" i="14"/>
  <c r="E32" i="14"/>
  <c r="G32" i="14"/>
  <c r="I32" i="14"/>
  <c r="J32" i="14"/>
  <c r="D33" i="14"/>
  <c r="B33" i="14"/>
  <c r="E33" i="14"/>
  <c r="G33" i="14"/>
  <c r="I33" i="14"/>
  <c r="J33" i="14"/>
  <c r="D34" i="14"/>
  <c r="B34" i="14"/>
  <c r="E34" i="14"/>
  <c r="G34" i="14"/>
  <c r="I34" i="14"/>
  <c r="J34" i="14"/>
  <c r="D35" i="14"/>
  <c r="B35" i="14"/>
  <c r="E35" i="14"/>
  <c r="G35" i="14"/>
  <c r="I35" i="14"/>
  <c r="J35" i="14"/>
  <c r="D36" i="14"/>
  <c r="B36" i="14"/>
  <c r="E36" i="14"/>
  <c r="G36" i="14"/>
  <c r="I36" i="14"/>
  <c r="J36" i="14"/>
  <c r="D37" i="14"/>
  <c r="B37" i="14"/>
  <c r="E37" i="14"/>
  <c r="G37" i="14"/>
  <c r="I37" i="14"/>
  <c r="J37" i="14"/>
  <c r="D38" i="14"/>
  <c r="B38" i="14"/>
  <c r="E38" i="14"/>
  <c r="G38" i="14"/>
  <c r="I38" i="14"/>
  <c r="J38" i="14"/>
  <c r="D39" i="14"/>
  <c r="B39" i="14"/>
  <c r="E39" i="14"/>
  <c r="G39" i="14"/>
  <c r="I39" i="14"/>
  <c r="J39" i="14"/>
  <c r="D40" i="14"/>
  <c r="B40" i="14"/>
  <c r="E40" i="14"/>
  <c r="G40" i="14"/>
  <c r="I40" i="14"/>
  <c r="J40" i="14"/>
  <c r="D41" i="14"/>
  <c r="B41" i="14"/>
  <c r="E41" i="14"/>
  <c r="G41" i="14"/>
  <c r="I41" i="14"/>
  <c r="J41" i="14"/>
  <c r="D42" i="14"/>
  <c r="B42" i="14"/>
  <c r="E42" i="14"/>
  <c r="G42" i="14"/>
  <c r="I42" i="14"/>
  <c r="J42" i="14"/>
  <c r="D43" i="14"/>
  <c r="B43" i="14"/>
  <c r="E43" i="14"/>
  <c r="G43" i="14"/>
  <c r="I43" i="14"/>
  <c r="J43" i="14"/>
  <c r="D44" i="14"/>
  <c r="B44" i="14"/>
  <c r="E44" i="14"/>
  <c r="G44" i="14"/>
  <c r="I44" i="14"/>
  <c r="J44" i="14"/>
  <c r="D45" i="14"/>
  <c r="B45" i="14"/>
  <c r="E45" i="14"/>
  <c r="G45" i="14"/>
  <c r="I45" i="14"/>
  <c r="J45" i="14"/>
  <c r="D46" i="14"/>
  <c r="B46" i="14"/>
  <c r="E46" i="14"/>
  <c r="G46" i="14"/>
  <c r="I46" i="14"/>
  <c r="J46" i="14"/>
  <c r="D47" i="14"/>
  <c r="B47" i="14"/>
  <c r="E47" i="14"/>
  <c r="G47" i="14"/>
  <c r="I47" i="14"/>
  <c r="J47" i="14"/>
  <c r="D48" i="14"/>
  <c r="B48" i="14"/>
  <c r="E48" i="14"/>
  <c r="G48" i="14"/>
  <c r="I48" i="14"/>
  <c r="J48" i="14"/>
  <c r="D49" i="14"/>
  <c r="B49" i="14"/>
  <c r="E49" i="14"/>
  <c r="G49" i="14"/>
  <c r="I49" i="14"/>
  <c r="J49" i="14"/>
  <c r="D50" i="14"/>
  <c r="B50" i="14"/>
  <c r="E50" i="14"/>
  <c r="G50" i="14"/>
  <c r="I50" i="14"/>
  <c r="J50" i="14"/>
  <c r="D51" i="14"/>
  <c r="B51" i="14"/>
  <c r="E51" i="14"/>
  <c r="G51" i="14"/>
  <c r="I51" i="14"/>
  <c r="J51" i="14"/>
  <c r="D52" i="14"/>
  <c r="B52" i="14"/>
  <c r="E52" i="14"/>
  <c r="G52" i="14"/>
  <c r="I52" i="14"/>
  <c r="J52" i="14"/>
  <c r="D53" i="14"/>
  <c r="B53" i="14"/>
  <c r="E53" i="14"/>
  <c r="G53" i="14"/>
  <c r="I53" i="14"/>
  <c r="J53" i="14"/>
  <c r="D54" i="14"/>
  <c r="B54" i="14"/>
  <c r="E54" i="14"/>
  <c r="G54" i="14"/>
  <c r="I54" i="14"/>
  <c r="J54" i="14"/>
  <c r="D55" i="14"/>
  <c r="B55" i="14"/>
  <c r="E55" i="14"/>
  <c r="G55" i="14"/>
  <c r="I55" i="14"/>
  <c r="J55" i="14"/>
  <c r="D56" i="14"/>
  <c r="B56" i="14"/>
  <c r="E56" i="14"/>
  <c r="G56" i="14"/>
  <c r="I56" i="14"/>
  <c r="J56" i="14"/>
  <c r="D57" i="14"/>
  <c r="B57" i="14"/>
  <c r="E57" i="14"/>
  <c r="G57" i="14"/>
  <c r="I57" i="14"/>
  <c r="J57" i="14"/>
  <c r="D58" i="14"/>
  <c r="B58" i="14"/>
  <c r="E58" i="14"/>
  <c r="G58" i="14"/>
  <c r="I58" i="14"/>
  <c r="J58" i="14"/>
  <c r="D59" i="14"/>
  <c r="B59" i="14"/>
  <c r="E59" i="14"/>
  <c r="G59" i="14"/>
  <c r="I59" i="14"/>
  <c r="J59" i="14"/>
  <c r="D60" i="14"/>
  <c r="B60" i="14"/>
  <c r="E60" i="14"/>
  <c r="G60" i="14"/>
  <c r="I60" i="14"/>
  <c r="J60" i="14"/>
  <c r="D61" i="14"/>
  <c r="B61" i="14"/>
  <c r="E61" i="14"/>
  <c r="G61" i="14"/>
  <c r="I61" i="14"/>
  <c r="J61" i="14"/>
  <c r="D62" i="14"/>
  <c r="B62" i="14"/>
  <c r="E62" i="14"/>
  <c r="G62" i="14"/>
  <c r="I62" i="14"/>
  <c r="J62" i="14"/>
  <c r="D63" i="14"/>
  <c r="B63" i="14"/>
  <c r="E63" i="14"/>
  <c r="G63" i="14"/>
  <c r="I63" i="14"/>
  <c r="J63" i="14"/>
  <c r="D64" i="14"/>
  <c r="B64" i="14"/>
  <c r="E64" i="14"/>
  <c r="G64" i="14"/>
  <c r="I64" i="14"/>
  <c r="J64" i="14"/>
  <c r="D65" i="14"/>
  <c r="B65" i="14"/>
  <c r="E65" i="14"/>
  <c r="G65" i="14"/>
  <c r="I65" i="14"/>
  <c r="J65" i="14"/>
  <c r="D66" i="14"/>
  <c r="B66" i="14"/>
  <c r="E66" i="14"/>
  <c r="G66" i="14"/>
  <c r="I66" i="14"/>
  <c r="J66" i="14"/>
  <c r="D67" i="14"/>
  <c r="B67" i="14"/>
  <c r="E67" i="14"/>
  <c r="G67" i="14"/>
  <c r="I67" i="14"/>
  <c r="J67" i="14"/>
  <c r="D68" i="14"/>
  <c r="M68" i="14"/>
  <c r="O68" i="14"/>
  <c r="N68" i="14"/>
  <c r="M67" i="14"/>
  <c r="O67" i="14"/>
  <c r="N67" i="14"/>
  <c r="M66" i="14"/>
  <c r="O66" i="14"/>
  <c r="N66" i="14"/>
  <c r="M65" i="14"/>
  <c r="O65" i="14"/>
  <c r="N65" i="14"/>
  <c r="M64" i="14"/>
  <c r="O64" i="14"/>
  <c r="N64" i="14"/>
  <c r="M63" i="14"/>
  <c r="O63" i="14"/>
  <c r="N63" i="14"/>
  <c r="M62" i="14"/>
  <c r="O62" i="14"/>
  <c r="N62" i="14"/>
  <c r="M61" i="14"/>
  <c r="O61" i="14"/>
  <c r="N61" i="14"/>
  <c r="M60" i="14"/>
  <c r="O60" i="14"/>
  <c r="N60" i="14"/>
  <c r="M59" i="14"/>
  <c r="O59" i="14"/>
  <c r="N59" i="14"/>
  <c r="M58" i="14"/>
  <c r="O58" i="14"/>
  <c r="N58" i="14"/>
  <c r="M57" i="14"/>
  <c r="O57" i="14"/>
  <c r="N57" i="14"/>
  <c r="M56" i="14"/>
  <c r="O56" i="14"/>
  <c r="N56" i="14"/>
  <c r="M55" i="14"/>
  <c r="O55" i="14"/>
  <c r="N55" i="14"/>
  <c r="M54" i="14"/>
  <c r="O54" i="14"/>
  <c r="N54" i="14"/>
  <c r="M53" i="14"/>
  <c r="O53" i="14"/>
  <c r="N53" i="14"/>
  <c r="M52" i="14"/>
  <c r="O52" i="14"/>
  <c r="N52" i="14"/>
  <c r="M51" i="14"/>
  <c r="O51" i="14"/>
  <c r="N51" i="14"/>
  <c r="M50" i="14"/>
  <c r="O50" i="14"/>
  <c r="N50" i="14"/>
  <c r="M49" i="14"/>
  <c r="O49" i="14"/>
  <c r="N49" i="14"/>
  <c r="M48" i="14"/>
  <c r="O48" i="14"/>
  <c r="N48" i="14"/>
  <c r="M47" i="14"/>
  <c r="O47" i="14"/>
  <c r="N47" i="14"/>
  <c r="M46" i="14"/>
  <c r="O46" i="14"/>
  <c r="N46" i="14"/>
  <c r="M45" i="14"/>
  <c r="O45" i="14"/>
  <c r="N45" i="14"/>
  <c r="M44" i="14"/>
  <c r="O44" i="14"/>
  <c r="N44" i="14"/>
  <c r="M43" i="14"/>
  <c r="O43" i="14"/>
  <c r="N43" i="14"/>
  <c r="M42" i="14"/>
  <c r="O42" i="14"/>
  <c r="N42" i="14"/>
  <c r="M41" i="14"/>
  <c r="O41" i="14"/>
  <c r="N41" i="14"/>
  <c r="M40" i="14"/>
  <c r="O40" i="14"/>
  <c r="N40" i="14"/>
  <c r="M39" i="14"/>
  <c r="O39" i="14"/>
  <c r="N39" i="14"/>
  <c r="M38" i="14"/>
  <c r="O38" i="14"/>
  <c r="N38" i="14"/>
  <c r="M37" i="14"/>
  <c r="O37" i="14"/>
  <c r="N37" i="14"/>
  <c r="M36" i="14"/>
  <c r="O36" i="14"/>
  <c r="N36" i="14"/>
  <c r="M35" i="14"/>
  <c r="O35" i="14"/>
  <c r="N35" i="14"/>
  <c r="M34" i="14"/>
  <c r="O34" i="14"/>
  <c r="N34" i="14"/>
  <c r="M33" i="14"/>
  <c r="O33" i="14"/>
  <c r="N33" i="14"/>
  <c r="M32" i="14"/>
  <c r="O32" i="14"/>
  <c r="N32" i="14"/>
  <c r="M31" i="14"/>
  <c r="O31" i="14"/>
  <c r="N31" i="14"/>
  <c r="M30" i="14"/>
  <c r="O30" i="14"/>
  <c r="N30" i="14"/>
  <c r="M29" i="14"/>
  <c r="O29" i="14"/>
  <c r="N29" i="14"/>
  <c r="M28" i="14"/>
  <c r="O28" i="14"/>
  <c r="N28" i="14"/>
  <c r="M27" i="14"/>
  <c r="O27" i="14"/>
  <c r="N27" i="14"/>
  <c r="M26" i="14"/>
  <c r="O26" i="14"/>
  <c r="N26" i="14"/>
  <c r="M25" i="14"/>
  <c r="O25" i="14"/>
  <c r="N25" i="14"/>
  <c r="M24" i="14"/>
  <c r="O24" i="14"/>
  <c r="N24" i="14"/>
  <c r="M23" i="14"/>
  <c r="O23" i="14"/>
  <c r="N23" i="14"/>
  <c r="M22" i="14"/>
  <c r="O22" i="14"/>
  <c r="N22" i="14"/>
  <c r="M21" i="14"/>
  <c r="O21" i="14"/>
  <c r="N21" i="14"/>
  <c r="M20" i="14"/>
  <c r="O20" i="14"/>
  <c r="N20" i="14"/>
  <c r="M19" i="14"/>
  <c r="O19" i="14"/>
  <c r="N19" i="14"/>
  <c r="M18" i="14"/>
  <c r="O18" i="14"/>
  <c r="N18" i="14"/>
  <c r="M17" i="14"/>
  <c r="O17" i="14"/>
  <c r="N17" i="14"/>
  <c r="M16" i="14"/>
  <c r="O16" i="14"/>
  <c r="N16" i="14"/>
  <c r="M15" i="14"/>
  <c r="O15" i="14"/>
  <c r="N15" i="14"/>
  <c r="M14" i="14"/>
  <c r="O14" i="14"/>
  <c r="N14" i="14"/>
  <c r="M13" i="14"/>
  <c r="O13" i="14"/>
  <c r="N13" i="14"/>
  <c r="M12" i="14"/>
  <c r="O12" i="14"/>
  <c r="N12" i="14"/>
  <c r="M11" i="14"/>
  <c r="O11" i="14"/>
  <c r="N11" i="14"/>
  <c r="M10" i="14"/>
  <c r="O10" i="14"/>
  <c r="N10" i="14"/>
  <c r="M9" i="14"/>
  <c r="O9" i="14"/>
  <c r="N9" i="14"/>
  <c r="M8" i="14"/>
  <c r="O8" i="14"/>
  <c r="N8" i="14"/>
  <c r="M7" i="14"/>
  <c r="O7" i="14"/>
  <c r="N7" i="14"/>
  <c r="M6" i="14"/>
  <c r="N6" i="14"/>
  <c r="O6" i="14"/>
  <c r="B68" i="14"/>
  <c r="E68" i="14"/>
  <c r="G68" i="14"/>
  <c r="I68" i="14"/>
  <c r="J68" i="14"/>
  <c r="B5" i="14"/>
  <c r="B5" i="9"/>
  <c r="J70" i="14"/>
  <c r="I70" i="14"/>
  <c r="F70" i="14"/>
  <c r="E70" i="14"/>
  <c r="D70" i="14"/>
  <c r="B70" i="14"/>
  <c r="AQ70" i="15"/>
  <c r="AP70" i="15"/>
  <c r="AM70" i="15"/>
  <c r="AL70" i="15"/>
  <c r="AK70" i="15"/>
  <c r="AI70" i="15"/>
  <c r="AF70" i="15"/>
  <c r="AE70" i="15"/>
  <c r="AB70" i="15"/>
  <c r="AA70" i="15"/>
  <c r="Z70" i="15"/>
  <c r="X70" i="15"/>
  <c r="U70" i="15"/>
  <c r="T70" i="15"/>
  <c r="Q70" i="15"/>
  <c r="P70" i="15"/>
  <c r="O70" i="15"/>
  <c r="M70" i="15"/>
  <c r="J70" i="15"/>
  <c r="F70" i="15"/>
  <c r="B70" i="15"/>
  <c r="B5" i="15"/>
  <c r="O6" i="12"/>
  <c r="N6" i="12"/>
  <c r="S6" i="12"/>
  <c r="M7" i="12"/>
  <c r="J6" i="12"/>
  <c r="D7" i="12"/>
  <c r="B7" i="12"/>
  <c r="E7" i="12"/>
  <c r="N7" i="12"/>
  <c r="P7" i="12"/>
  <c r="R7" i="12"/>
  <c r="S7" i="12"/>
  <c r="M8" i="12"/>
  <c r="G7" i="12"/>
  <c r="I7" i="12"/>
  <c r="J7" i="12"/>
  <c r="D8" i="12"/>
  <c r="B8" i="12"/>
  <c r="E8" i="12"/>
  <c r="N8" i="12"/>
  <c r="P8" i="12"/>
  <c r="R8" i="12"/>
  <c r="S8" i="12"/>
  <c r="M9" i="12"/>
  <c r="G8" i="12"/>
  <c r="I8" i="12"/>
  <c r="J8" i="12"/>
  <c r="D9" i="12"/>
  <c r="B9" i="12"/>
  <c r="E9" i="12"/>
  <c r="N9" i="12"/>
  <c r="P9" i="12"/>
  <c r="R9" i="12"/>
  <c r="S9" i="12"/>
  <c r="M10" i="12"/>
  <c r="G9" i="12"/>
  <c r="I9" i="12"/>
  <c r="J9" i="12"/>
  <c r="D10" i="12"/>
  <c r="B10" i="12"/>
  <c r="E10" i="12"/>
  <c r="N10" i="12"/>
  <c r="P10" i="12"/>
  <c r="R10" i="12"/>
  <c r="S10" i="12"/>
  <c r="M11" i="12"/>
  <c r="G10" i="12"/>
  <c r="I10" i="12"/>
  <c r="J10" i="12"/>
  <c r="D11" i="12"/>
  <c r="B11" i="12"/>
  <c r="E11" i="12"/>
  <c r="N11" i="12"/>
  <c r="P11" i="12"/>
  <c r="R11" i="12"/>
  <c r="S11" i="12"/>
  <c r="M12" i="12"/>
  <c r="G11" i="12"/>
  <c r="I11" i="12"/>
  <c r="J11" i="12"/>
  <c r="D12" i="12"/>
  <c r="B12" i="12"/>
  <c r="E12" i="12"/>
  <c r="N12" i="12"/>
  <c r="P12" i="12"/>
  <c r="R12" i="12"/>
  <c r="S12" i="12"/>
  <c r="M13" i="12"/>
  <c r="G12" i="12"/>
  <c r="I12" i="12"/>
  <c r="J12" i="12"/>
  <c r="D13" i="12"/>
  <c r="B13" i="12"/>
  <c r="E13" i="12"/>
  <c r="N13" i="12"/>
  <c r="P13" i="12"/>
  <c r="R13" i="12"/>
  <c r="S13" i="12"/>
  <c r="M14" i="12"/>
  <c r="G13" i="12"/>
  <c r="I13" i="12"/>
  <c r="J13" i="12"/>
  <c r="D14" i="12"/>
  <c r="B14" i="12"/>
  <c r="E14" i="12"/>
  <c r="N14" i="12"/>
  <c r="P14" i="12"/>
  <c r="R14" i="12"/>
  <c r="S14" i="12"/>
  <c r="M15" i="12"/>
  <c r="G14" i="12"/>
  <c r="I14" i="12"/>
  <c r="J14" i="12"/>
  <c r="D15" i="12"/>
  <c r="B15" i="12"/>
  <c r="E15" i="12"/>
  <c r="N15" i="12"/>
  <c r="P15" i="12"/>
  <c r="R15" i="12"/>
  <c r="S15" i="12"/>
  <c r="M16" i="12"/>
  <c r="G15" i="12"/>
  <c r="I15" i="12"/>
  <c r="J15" i="12"/>
  <c r="D16" i="12"/>
  <c r="B16" i="12"/>
  <c r="E16" i="12"/>
  <c r="N16" i="12"/>
  <c r="P16" i="12"/>
  <c r="R16" i="12"/>
  <c r="S16" i="12"/>
  <c r="M17" i="12"/>
  <c r="G16" i="12"/>
  <c r="I16" i="12"/>
  <c r="J16" i="12"/>
  <c r="D17" i="12"/>
  <c r="B17" i="12"/>
  <c r="E17" i="12"/>
  <c r="N17" i="12"/>
  <c r="P17" i="12"/>
  <c r="R17" i="12"/>
  <c r="S17" i="12"/>
  <c r="M18" i="12"/>
  <c r="G17" i="12"/>
  <c r="I17" i="12"/>
  <c r="J17" i="12"/>
  <c r="D18" i="12"/>
  <c r="B18" i="12"/>
  <c r="E18" i="12"/>
  <c r="N18" i="12"/>
  <c r="P18" i="12"/>
  <c r="R18" i="12"/>
  <c r="S18" i="12"/>
  <c r="M19" i="12"/>
  <c r="G18" i="12"/>
  <c r="I18" i="12"/>
  <c r="J18" i="12"/>
  <c r="D19" i="12"/>
  <c r="B19" i="12"/>
  <c r="E19" i="12"/>
  <c r="N19" i="12"/>
  <c r="P19" i="12"/>
  <c r="R19" i="12"/>
  <c r="S19" i="12"/>
  <c r="M20" i="12"/>
  <c r="G19" i="12"/>
  <c r="I19" i="12"/>
  <c r="J19" i="12"/>
  <c r="D20" i="12"/>
  <c r="B20" i="12"/>
  <c r="E20" i="12"/>
  <c r="N20" i="12"/>
  <c r="P20" i="12"/>
  <c r="R20" i="12"/>
  <c r="S20" i="12"/>
  <c r="M21" i="12"/>
  <c r="G20" i="12"/>
  <c r="I20" i="12"/>
  <c r="J20" i="12"/>
  <c r="D21" i="12"/>
  <c r="B21" i="12"/>
  <c r="E21" i="12"/>
  <c r="N21" i="12"/>
  <c r="P21" i="12"/>
  <c r="R21" i="12"/>
  <c r="S21" i="12"/>
  <c r="M22" i="12"/>
  <c r="G21" i="12"/>
  <c r="I21" i="12"/>
  <c r="J21" i="12"/>
  <c r="D22" i="12"/>
  <c r="B22" i="12"/>
  <c r="E22" i="12"/>
  <c r="N22" i="12"/>
  <c r="P22" i="12"/>
  <c r="R22" i="12"/>
  <c r="S22" i="12"/>
  <c r="M23" i="12"/>
  <c r="G22" i="12"/>
  <c r="I22" i="12"/>
  <c r="J22" i="12"/>
  <c r="D23" i="12"/>
  <c r="B23" i="12"/>
  <c r="E23" i="12"/>
  <c r="N23" i="12"/>
  <c r="P23" i="12"/>
  <c r="R23" i="12"/>
  <c r="S23" i="12"/>
  <c r="M24" i="12"/>
  <c r="G23" i="12"/>
  <c r="I23" i="12"/>
  <c r="J23" i="12"/>
  <c r="D24" i="12"/>
  <c r="B24" i="12"/>
  <c r="E24" i="12"/>
  <c r="N24" i="12"/>
  <c r="P24" i="12"/>
  <c r="R24" i="12"/>
  <c r="S24" i="12"/>
  <c r="M25" i="12"/>
  <c r="G24" i="12"/>
  <c r="I24" i="12"/>
  <c r="J24" i="12"/>
  <c r="D25" i="12"/>
  <c r="B25" i="12"/>
  <c r="E25" i="12"/>
  <c r="N25" i="12"/>
  <c r="P25" i="12"/>
  <c r="R25" i="12"/>
  <c r="S25" i="12"/>
  <c r="M26" i="12"/>
  <c r="G25" i="12"/>
  <c r="I25" i="12"/>
  <c r="J25" i="12"/>
  <c r="D26" i="12"/>
  <c r="B26" i="12"/>
  <c r="E26" i="12"/>
  <c r="N26" i="12"/>
  <c r="P26" i="12"/>
  <c r="R26" i="12"/>
  <c r="S26" i="12"/>
  <c r="M27" i="12"/>
  <c r="G26" i="12"/>
  <c r="I26" i="12"/>
  <c r="J26" i="12"/>
  <c r="D27" i="12"/>
  <c r="B27" i="12"/>
  <c r="E27" i="12"/>
  <c r="N27" i="12"/>
  <c r="P27" i="12"/>
  <c r="R27" i="12"/>
  <c r="S27" i="12"/>
  <c r="M28" i="12"/>
  <c r="G27" i="12"/>
  <c r="I27" i="12"/>
  <c r="J27" i="12"/>
  <c r="D28" i="12"/>
  <c r="B28" i="12"/>
  <c r="E28" i="12"/>
  <c r="N28" i="12"/>
  <c r="P28" i="12"/>
  <c r="R28" i="12"/>
  <c r="S28" i="12"/>
  <c r="M29" i="12"/>
  <c r="G28" i="12"/>
  <c r="I28" i="12"/>
  <c r="J28" i="12"/>
  <c r="D29" i="12"/>
  <c r="B29" i="12"/>
  <c r="E29" i="12"/>
  <c r="N29" i="12"/>
  <c r="P29" i="12"/>
  <c r="R29" i="12"/>
  <c r="S29" i="12"/>
  <c r="M30" i="12"/>
  <c r="G29" i="12"/>
  <c r="I29" i="12"/>
  <c r="J29" i="12"/>
  <c r="D30" i="12"/>
  <c r="B30" i="12"/>
  <c r="E30" i="12"/>
  <c r="N30" i="12"/>
  <c r="P30" i="12"/>
  <c r="R30" i="12"/>
  <c r="S30" i="12"/>
  <c r="M31" i="12"/>
  <c r="G30" i="12"/>
  <c r="I30" i="12"/>
  <c r="J30" i="12"/>
  <c r="D31" i="12"/>
  <c r="B31" i="12"/>
  <c r="E31" i="12"/>
  <c r="N31" i="12"/>
  <c r="P31" i="12"/>
  <c r="R31" i="12"/>
  <c r="S31" i="12"/>
  <c r="M32" i="12"/>
  <c r="G31" i="12"/>
  <c r="I31" i="12"/>
  <c r="J31" i="12"/>
  <c r="D32" i="12"/>
  <c r="B32" i="12"/>
  <c r="E32" i="12"/>
  <c r="N32" i="12"/>
  <c r="P32" i="12"/>
  <c r="R32" i="12"/>
  <c r="S32" i="12"/>
  <c r="M33" i="12"/>
  <c r="G32" i="12"/>
  <c r="I32" i="12"/>
  <c r="J32" i="12"/>
  <c r="D33" i="12"/>
  <c r="B33" i="12"/>
  <c r="E33" i="12"/>
  <c r="N33" i="12"/>
  <c r="P33" i="12"/>
  <c r="R33" i="12"/>
  <c r="S33" i="12"/>
  <c r="M34" i="12"/>
  <c r="G33" i="12"/>
  <c r="I33" i="12"/>
  <c r="J33" i="12"/>
  <c r="D34" i="12"/>
  <c r="B34" i="12"/>
  <c r="E34" i="12"/>
  <c r="N34" i="12"/>
  <c r="P34" i="12"/>
  <c r="R34" i="12"/>
  <c r="S34" i="12"/>
  <c r="M35" i="12"/>
  <c r="G34" i="12"/>
  <c r="I34" i="12"/>
  <c r="J34" i="12"/>
  <c r="D35" i="12"/>
  <c r="B35" i="12"/>
  <c r="E35" i="12"/>
  <c r="N35" i="12"/>
  <c r="P35" i="12"/>
  <c r="R35" i="12"/>
  <c r="S35" i="12"/>
  <c r="M36" i="12"/>
  <c r="G35" i="12"/>
  <c r="I35" i="12"/>
  <c r="J35" i="12"/>
  <c r="D36" i="12"/>
  <c r="B36" i="12"/>
  <c r="E36" i="12"/>
  <c r="N36" i="12"/>
  <c r="P36" i="12"/>
  <c r="R36" i="12"/>
  <c r="S36" i="12"/>
  <c r="M37" i="12"/>
  <c r="G36" i="12"/>
  <c r="I36" i="12"/>
  <c r="J36" i="12"/>
  <c r="D37" i="12"/>
  <c r="B37" i="12"/>
  <c r="E37" i="12"/>
  <c r="N37" i="12"/>
  <c r="P37" i="12"/>
  <c r="R37" i="12"/>
  <c r="S37" i="12"/>
  <c r="M38" i="12"/>
  <c r="G37" i="12"/>
  <c r="I37" i="12"/>
  <c r="J37" i="12"/>
  <c r="D38" i="12"/>
  <c r="B38" i="12"/>
  <c r="E38" i="12"/>
  <c r="N38" i="12"/>
  <c r="P38" i="12"/>
  <c r="R38" i="12"/>
  <c r="S38" i="12"/>
  <c r="M39" i="12"/>
  <c r="G38" i="12"/>
  <c r="I38" i="12"/>
  <c r="J38" i="12"/>
  <c r="D39" i="12"/>
  <c r="B39" i="12"/>
  <c r="E39" i="12"/>
  <c r="N39" i="12"/>
  <c r="P39" i="12"/>
  <c r="R39" i="12"/>
  <c r="S39" i="12"/>
  <c r="M40" i="12"/>
  <c r="G39" i="12"/>
  <c r="I39" i="12"/>
  <c r="J39" i="12"/>
  <c r="D40" i="12"/>
  <c r="B40" i="12"/>
  <c r="E40" i="12"/>
  <c r="N40" i="12"/>
  <c r="P40" i="12"/>
  <c r="R40" i="12"/>
  <c r="S40" i="12"/>
  <c r="M41" i="12"/>
  <c r="G40" i="12"/>
  <c r="I40" i="12"/>
  <c r="J40" i="12"/>
  <c r="D41" i="12"/>
  <c r="B41" i="12"/>
  <c r="E41" i="12"/>
  <c r="N41" i="12"/>
  <c r="P41" i="12"/>
  <c r="R41" i="12"/>
  <c r="S41" i="12"/>
  <c r="M42" i="12"/>
  <c r="G41" i="12"/>
  <c r="I41" i="12"/>
  <c r="J41" i="12"/>
  <c r="D42" i="12"/>
  <c r="B42" i="12"/>
  <c r="E42" i="12"/>
  <c r="N42" i="12"/>
  <c r="P42" i="12"/>
  <c r="R42" i="12"/>
  <c r="S42" i="12"/>
  <c r="M43" i="12"/>
  <c r="G42" i="12"/>
  <c r="I42" i="12"/>
  <c r="J42" i="12"/>
  <c r="D43" i="12"/>
  <c r="B43" i="12"/>
  <c r="E43" i="12"/>
  <c r="N43" i="12"/>
  <c r="P43" i="12"/>
  <c r="R43" i="12"/>
  <c r="S43" i="12"/>
  <c r="M44" i="12"/>
  <c r="G43" i="12"/>
  <c r="I43" i="12"/>
  <c r="J43" i="12"/>
  <c r="D44" i="12"/>
  <c r="B44" i="12"/>
  <c r="E44" i="12"/>
  <c r="N44" i="12"/>
  <c r="P44" i="12"/>
  <c r="R44" i="12"/>
  <c r="S44" i="12"/>
  <c r="M45" i="12"/>
  <c r="G44" i="12"/>
  <c r="I44" i="12"/>
  <c r="J44" i="12"/>
  <c r="D45" i="12"/>
  <c r="B45" i="12"/>
  <c r="E45" i="12"/>
  <c r="N45" i="12"/>
  <c r="P45" i="12"/>
  <c r="R45" i="12"/>
  <c r="S45" i="12"/>
  <c r="M46" i="12"/>
  <c r="G45" i="12"/>
  <c r="I45" i="12"/>
  <c r="J45" i="12"/>
  <c r="D46" i="12"/>
  <c r="B46" i="12"/>
  <c r="E46" i="12"/>
  <c r="N46" i="12"/>
  <c r="P46" i="12"/>
  <c r="R46" i="12"/>
  <c r="S46" i="12"/>
  <c r="M47" i="12"/>
  <c r="G46" i="12"/>
  <c r="I46" i="12"/>
  <c r="J46" i="12"/>
  <c r="D47" i="12"/>
  <c r="B47" i="12"/>
  <c r="E47" i="12"/>
  <c r="N47" i="12"/>
  <c r="P47" i="12"/>
  <c r="R47" i="12"/>
  <c r="S47" i="12"/>
  <c r="M48" i="12"/>
  <c r="G47" i="12"/>
  <c r="I47" i="12"/>
  <c r="J47" i="12"/>
  <c r="D48" i="12"/>
  <c r="B48" i="12"/>
  <c r="E48" i="12"/>
  <c r="N48" i="12"/>
  <c r="P48" i="12"/>
  <c r="R48" i="12"/>
  <c r="S48" i="12"/>
  <c r="M49" i="12"/>
  <c r="G48" i="12"/>
  <c r="I48" i="12"/>
  <c r="J48" i="12"/>
  <c r="D49" i="12"/>
  <c r="B49" i="12"/>
  <c r="E49" i="12"/>
  <c r="N49" i="12"/>
  <c r="P49" i="12"/>
  <c r="R49" i="12"/>
  <c r="S49" i="12"/>
  <c r="M50" i="12"/>
  <c r="G49" i="12"/>
  <c r="I49" i="12"/>
  <c r="J49" i="12"/>
  <c r="D50" i="12"/>
  <c r="B50" i="12"/>
  <c r="E50" i="12"/>
  <c r="N50" i="12"/>
  <c r="P50" i="12"/>
  <c r="R50" i="12"/>
  <c r="S50" i="12"/>
  <c r="M51" i="12"/>
  <c r="G50" i="12"/>
  <c r="I50" i="12"/>
  <c r="J50" i="12"/>
  <c r="D51" i="12"/>
  <c r="B51" i="12"/>
  <c r="E51" i="12"/>
  <c r="N51" i="12"/>
  <c r="P51" i="12"/>
  <c r="R51" i="12"/>
  <c r="S51" i="12"/>
  <c r="M52" i="12"/>
  <c r="G51" i="12"/>
  <c r="I51" i="12"/>
  <c r="J51" i="12"/>
  <c r="D52" i="12"/>
  <c r="B52" i="12"/>
  <c r="E52" i="12"/>
  <c r="N52" i="12"/>
  <c r="P52" i="12"/>
  <c r="R52" i="12"/>
  <c r="S52" i="12"/>
  <c r="M53" i="12"/>
  <c r="G52" i="12"/>
  <c r="I52" i="12"/>
  <c r="J52" i="12"/>
  <c r="D53" i="12"/>
  <c r="B53" i="12"/>
  <c r="E53" i="12"/>
  <c r="N53" i="12"/>
  <c r="P53" i="12"/>
  <c r="R53" i="12"/>
  <c r="S53" i="12"/>
  <c r="M54" i="12"/>
  <c r="G53" i="12"/>
  <c r="I53" i="12"/>
  <c r="J53" i="12"/>
  <c r="D54" i="12"/>
  <c r="B54" i="12"/>
  <c r="E54" i="12"/>
  <c r="N54" i="12"/>
  <c r="P54" i="12"/>
  <c r="R54" i="12"/>
  <c r="S54" i="12"/>
  <c r="M55" i="12"/>
  <c r="G54" i="12"/>
  <c r="I54" i="12"/>
  <c r="J54" i="12"/>
  <c r="D55" i="12"/>
  <c r="B55" i="12"/>
  <c r="E55" i="12"/>
  <c r="N55" i="12"/>
  <c r="P55" i="12"/>
  <c r="R55" i="12"/>
  <c r="S55" i="12"/>
  <c r="M56" i="12"/>
  <c r="G55" i="12"/>
  <c r="I55" i="12"/>
  <c r="J55" i="12"/>
  <c r="D56" i="12"/>
  <c r="B56" i="12"/>
  <c r="E56" i="12"/>
  <c r="N56" i="12"/>
  <c r="P56" i="12"/>
  <c r="R56" i="12"/>
  <c r="S56" i="12"/>
  <c r="M57" i="12"/>
  <c r="G56" i="12"/>
  <c r="I56" i="12"/>
  <c r="J56" i="12"/>
  <c r="D57" i="12"/>
  <c r="B57" i="12"/>
  <c r="E57" i="12"/>
  <c r="N57" i="12"/>
  <c r="P57" i="12"/>
  <c r="R57" i="12"/>
  <c r="S57" i="12"/>
  <c r="M58" i="12"/>
  <c r="G57" i="12"/>
  <c r="I57" i="12"/>
  <c r="J57" i="12"/>
  <c r="D58" i="12"/>
  <c r="B58" i="12"/>
  <c r="E58" i="12"/>
  <c r="N58" i="12"/>
  <c r="P58" i="12"/>
  <c r="R58" i="12"/>
  <c r="S58" i="12"/>
  <c r="M59" i="12"/>
  <c r="G58" i="12"/>
  <c r="I58" i="12"/>
  <c r="J58" i="12"/>
  <c r="D59" i="12"/>
  <c r="B59" i="12"/>
  <c r="E59" i="12"/>
  <c r="N59" i="12"/>
  <c r="P59" i="12"/>
  <c r="R59" i="12"/>
  <c r="S59" i="12"/>
  <c r="M60" i="12"/>
  <c r="G59" i="12"/>
  <c r="I59" i="12"/>
  <c r="J59" i="12"/>
  <c r="D60" i="12"/>
  <c r="B60" i="12"/>
  <c r="E60" i="12"/>
  <c r="N60" i="12"/>
  <c r="P60" i="12"/>
  <c r="R60" i="12"/>
  <c r="S60" i="12"/>
  <c r="M61" i="12"/>
  <c r="G60" i="12"/>
  <c r="I60" i="12"/>
  <c r="J60" i="12"/>
  <c r="D61" i="12"/>
  <c r="B61" i="12"/>
  <c r="E61" i="12"/>
  <c r="N61" i="12"/>
  <c r="P61" i="12"/>
  <c r="R61" i="12"/>
  <c r="S61" i="12"/>
  <c r="M62" i="12"/>
  <c r="G61" i="12"/>
  <c r="I61" i="12"/>
  <c r="J61" i="12"/>
  <c r="D62" i="12"/>
  <c r="B62" i="12"/>
  <c r="E62" i="12"/>
  <c r="N62" i="12"/>
  <c r="P62" i="12"/>
  <c r="R62" i="12"/>
  <c r="S62" i="12"/>
  <c r="M63" i="12"/>
  <c r="G62" i="12"/>
  <c r="I62" i="12"/>
  <c r="J62" i="12"/>
  <c r="D63" i="12"/>
  <c r="B63" i="12"/>
  <c r="E63" i="12"/>
  <c r="N63" i="12"/>
  <c r="P63" i="12"/>
  <c r="R63" i="12"/>
  <c r="S63" i="12"/>
  <c r="M64" i="12"/>
  <c r="G63" i="12"/>
  <c r="I63" i="12"/>
  <c r="J63" i="12"/>
  <c r="D64" i="12"/>
  <c r="B64" i="12"/>
  <c r="E64" i="12"/>
  <c r="N64" i="12"/>
  <c r="P64" i="12"/>
  <c r="R64" i="12"/>
  <c r="S64" i="12"/>
  <c r="M65" i="12"/>
  <c r="G64" i="12"/>
  <c r="I64" i="12"/>
  <c r="J64" i="12"/>
  <c r="D65" i="12"/>
  <c r="B65" i="12"/>
  <c r="E65" i="12"/>
  <c r="N65" i="12"/>
  <c r="P65" i="12"/>
  <c r="R65" i="12"/>
  <c r="S65" i="12"/>
  <c r="M66" i="12"/>
  <c r="G65" i="12"/>
  <c r="I65" i="12"/>
  <c r="J65" i="12"/>
  <c r="D66" i="12"/>
  <c r="B66" i="12"/>
  <c r="E66" i="12"/>
  <c r="N66" i="12"/>
  <c r="P66" i="12"/>
  <c r="R66" i="12"/>
  <c r="S66" i="12"/>
  <c r="M67" i="12"/>
  <c r="G66" i="12"/>
  <c r="I66" i="12"/>
  <c r="J66" i="12"/>
  <c r="D67" i="12"/>
  <c r="B67" i="12"/>
  <c r="E67" i="12"/>
  <c r="N67" i="12"/>
  <c r="P67" i="12"/>
  <c r="R67" i="12"/>
  <c r="S67" i="12"/>
  <c r="M68" i="12"/>
  <c r="G67" i="12"/>
  <c r="I67" i="12"/>
  <c r="J67" i="12"/>
  <c r="D68" i="12"/>
  <c r="B68" i="12"/>
  <c r="E68" i="12"/>
  <c r="N68" i="12"/>
  <c r="P68" i="12"/>
  <c r="R68" i="12"/>
  <c r="S68" i="12"/>
  <c r="S70" i="12"/>
  <c r="E32" i="13"/>
  <c r="N6" i="9"/>
  <c r="O6" i="9"/>
  <c r="S6" i="9"/>
  <c r="M7" i="9"/>
  <c r="J6" i="9"/>
  <c r="D7" i="9"/>
  <c r="B7" i="9"/>
  <c r="E7" i="9"/>
  <c r="N7" i="9"/>
  <c r="P7" i="9"/>
  <c r="R7" i="9"/>
  <c r="S7" i="9"/>
  <c r="M8" i="9"/>
  <c r="G7" i="9"/>
  <c r="I7" i="9"/>
  <c r="J7" i="9"/>
  <c r="D8" i="9"/>
  <c r="B8" i="9"/>
  <c r="E8" i="9"/>
  <c r="N8" i="9"/>
  <c r="P8" i="9"/>
  <c r="R8" i="9"/>
  <c r="S8" i="9"/>
  <c r="M9" i="9"/>
  <c r="G8" i="9"/>
  <c r="I8" i="9"/>
  <c r="J8" i="9"/>
  <c r="D9" i="9"/>
  <c r="B9" i="9"/>
  <c r="E9" i="9"/>
  <c r="N9" i="9"/>
  <c r="P9" i="9"/>
  <c r="R9" i="9"/>
  <c r="S9" i="9"/>
  <c r="M10" i="9"/>
  <c r="G9" i="9"/>
  <c r="I9" i="9"/>
  <c r="J9" i="9"/>
  <c r="D10" i="9"/>
  <c r="B10" i="9"/>
  <c r="E10" i="9"/>
  <c r="N10" i="9"/>
  <c r="P10" i="9"/>
  <c r="R10" i="9"/>
  <c r="S10" i="9"/>
  <c r="M11" i="9"/>
  <c r="G10" i="9"/>
  <c r="I10" i="9"/>
  <c r="J10" i="9"/>
  <c r="D11" i="9"/>
  <c r="B11" i="9"/>
  <c r="E11" i="9"/>
  <c r="N11" i="9"/>
  <c r="P11" i="9"/>
  <c r="R11" i="9"/>
  <c r="S11" i="9"/>
  <c r="M12" i="9"/>
  <c r="G11" i="9"/>
  <c r="I11" i="9"/>
  <c r="J11" i="9"/>
  <c r="D12" i="9"/>
  <c r="B12" i="9"/>
  <c r="E12" i="9"/>
  <c r="N12" i="9"/>
  <c r="P12" i="9"/>
  <c r="R12" i="9"/>
  <c r="S12" i="9"/>
  <c r="M13" i="9"/>
  <c r="G12" i="9"/>
  <c r="I12" i="9"/>
  <c r="J12" i="9"/>
  <c r="D13" i="9"/>
  <c r="B13" i="9"/>
  <c r="E13" i="9"/>
  <c r="N13" i="9"/>
  <c r="P13" i="9"/>
  <c r="R13" i="9"/>
  <c r="S13" i="9"/>
  <c r="M14" i="9"/>
  <c r="G13" i="9"/>
  <c r="I13" i="9"/>
  <c r="J13" i="9"/>
  <c r="D14" i="9"/>
  <c r="B14" i="9"/>
  <c r="E14" i="9"/>
  <c r="N14" i="9"/>
  <c r="P14" i="9"/>
  <c r="R14" i="9"/>
  <c r="S14" i="9"/>
  <c r="M15" i="9"/>
  <c r="G14" i="9"/>
  <c r="I14" i="9"/>
  <c r="J14" i="9"/>
  <c r="D15" i="9"/>
  <c r="B15" i="9"/>
  <c r="E15" i="9"/>
  <c r="N15" i="9"/>
  <c r="P15" i="9"/>
  <c r="R15" i="9"/>
  <c r="S15" i="9"/>
  <c r="M16" i="9"/>
  <c r="G15" i="9"/>
  <c r="I15" i="9"/>
  <c r="J15" i="9"/>
  <c r="D16" i="9"/>
  <c r="B16" i="9"/>
  <c r="E16" i="9"/>
  <c r="N16" i="9"/>
  <c r="P16" i="9"/>
  <c r="R16" i="9"/>
  <c r="S16" i="9"/>
  <c r="M17" i="9"/>
  <c r="G16" i="9"/>
  <c r="I16" i="9"/>
  <c r="J16" i="9"/>
  <c r="D17" i="9"/>
  <c r="B17" i="9"/>
  <c r="E17" i="9"/>
  <c r="N17" i="9"/>
  <c r="P17" i="9"/>
  <c r="R17" i="9"/>
  <c r="S17" i="9"/>
  <c r="M18" i="9"/>
  <c r="G17" i="9"/>
  <c r="I17" i="9"/>
  <c r="J17" i="9"/>
  <c r="D18" i="9"/>
  <c r="B18" i="9"/>
  <c r="E18" i="9"/>
  <c r="N18" i="9"/>
  <c r="P18" i="9"/>
  <c r="R18" i="9"/>
  <c r="S18" i="9"/>
  <c r="M19" i="9"/>
  <c r="G18" i="9"/>
  <c r="I18" i="9"/>
  <c r="J18" i="9"/>
  <c r="D19" i="9"/>
  <c r="B19" i="9"/>
  <c r="E19" i="9"/>
  <c r="N19" i="9"/>
  <c r="P19" i="9"/>
  <c r="R19" i="9"/>
  <c r="S19" i="9"/>
  <c r="M20" i="9"/>
  <c r="G19" i="9"/>
  <c r="I19" i="9"/>
  <c r="J19" i="9"/>
  <c r="D20" i="9"/>
  <c r="B20" i="9"/>
  <c r="E20" i="9"/>
  <c r="N20" i="9"/>
  <c r="P20" i="9"/>
  <c r="R20" i="9"/>
  <c r="S20" i="9"/>
  <c r="M21" i="9"/>
  <c r="G20" i="9"/>
  <c r="I20" i="9"/>
  <c r="J20" i="9"/>
  <c r="D21" i="9"/>
  <c r="B21" i="9"/>
  <c r="E21" i="9"/>
  <c r="N21" i="9"/>
  <c r="P21" i="9"/>
  <c r="R21" i="9"/>
  <c r="S21" i="9"/>
  <c r="M22" i="9"/>
  <c r="G21" i="9"/>
  <c r="I21" i="9"/>
  <c r="J21" i="9"/>
  <c r="D22" i="9"/>
  <c r="B22" i="9"/>
  <c r="E22" i="9"/>
  <c r="N22" i="9"/>
  <c r="P22" i="9"/>
  <c r="R22" i="9"/>
  <c r="S22" i="9"/>
  <c r="M23" i="9"/>
  <c r="G22" i="9"/>
  <c r="I22" i="9"/>
  <c r="J22" i="9"/>
  <c r="D23" i="9"/>
  <c r="B23" i="9"/>
  <c r="E23" i="9"/>
  <c r="N23" i="9"/>
  <c r="P23" i="9"/>
  <c r="R23" i="9"/>
  <c r="S23" i="9"/>
  <c r="M24" i="9"/>
  <c r="G23" i="9"/>
  <c r="I23" i="9"/>
  <c r="J23" i="9"/>
  <c r="D24" i="9"/>
  <c r="B24" i="9"/>
  <c r="E24" i="9"/>
  <c r="N24" i="9"/>
  <c r="P24" i="9"/>
  <c r="R24" i="9"/>
  <c r="S24" i="9"/>
  <c r="M25" i="9"/>
  <c r="G24" i="9"/>
  <c r="I24" i="9"/>
  <c r="J24" i="9"/>
  <c r="D25" i="9"/>
  <c r="B25" i="9"/>
  <c r="E25" i="9"/>
  <c r="N25" i="9"/>
  <c r="P25" i="9"/>
  <c r="R25" i="9"/>
  <c r="S25" i="9"/>
  <c r="M26" i="9"/>
  <c r="G25" i="9"/>
  <c r="I25" i="9"/>
  <c r="J25" i="9"/>
  <c r="D26" i="9"/>
  <c r="B26" i="9"/>
  <c r="E26" i="9"/>
  <c r="N26" i="9"/>
  <c r="P26" i="9"/>
  <c r="R26" i="9"/>
  <c r="S26" i="9"/>
  <c r="M27" i="9"/>
  <c r="G26" i="9"/>
  <c r="I26" i="9"/>
  <c r="J26" i="9"/>
  <c r="D27" i="9"/>
  <c r="B27" i="9"/>
  <c r="E27" i="9"/>
  <c r="N27" i="9"/>
  <c r="P27" i="9"/>
  <c r="R27" i="9"/>
  <c r="S27" i="9"/>
  <c r="M28" i="9"/>
  <c r="G27" i="9"/>
  <c r="I27" i="9"/>
  <c r="J27" i="9"/>
  <c r="D28" i="9"/>
  <c r="B28" i="9"/>
  <c r="E28" i="9"/>
  <c r="N28" i="9"/>
  <c r="P28" i="9"/>
  <c r="R28" i="9"/>
  <c r="S28" i="9"/>
  <c r="M29" i="9"/>
  <c r="G28" i="9"/>
  <c r="I28" i="9"/>
  <c r="J28" i="9"/>
  <c r="D29" i="9"/>
  <c r="B29" i="9"/>
  <c r="E29" i="9"/>
  <c r="N29" i="9"/>
  <c r="P29" i="9"/>
  <c r="R29" i="9"/>
  <c r="S29" i="9"/>
  <c r="M30" i="9"/>
  <c r="G29" i="9"/>
  <c r="I29" i="9"/>
  <c r="J29" i="9"/>
  <c r="D30" i="9"/>
  <c r="B30" i="9"/>
  <c r="E30" i="9"/>
  <c r="N30" i="9"/>
  <c r="P30" i="9"/>
  <c r="R30" i="9"/>
  <c r="S30" i="9"/>
  <c r="M31" i="9"/>
  <c r="G30" i="9"/>
  <c r="I30" i="9"/>
  <c r="J30" i="9"/>
  <c r="D31" i="9"/>
  <c r="B31" i="9"/>
  <c r="E31" i="9"/>
  <c r="N31" i="9"/>
  <c r="P31" i="9"/>
  <c r="R31" i="9"/>
  <c r="S31" i="9"/>
  <c r="M32" i="9"/>
  <c r="G31" i="9"/>
  <c r="I31" i="9"/>
  <c r="J31" i="9"/>
  <c r="D32" i="9"/>
  <c r="B32" i="9"/>
  <c r="E32" i="9"/>
  <c r="N32" i="9"/>
  <c r="P32" i="9"/>
  <c r="R32" i="9"/>
  <c r="S32" i="9"/>
  <c r="M33" i="9"/>
  <c r="G32" i="9"/>
  <c r="I32" i="9"/>
  <c r="J32" i="9"/>
  <c r="D33" i="9"/>
  <c r="B33" i="9"/>
  <c r="E33" i="9"/>
  <c r="N33" i="9"/>
  <c r="P33" i="9"/>
  <c r="R33" i="9"/>
  <c r="S33" i="9"/>
  <c r="M34" i="9"/>
  <c r="G33" i="9"/>
  <c r="I33" i="9"/>
  <c r="J33" i="9"/>
  <c r="D34" i="9"/>
  <c r="B34" i="9"/>
  <c r="E34" i="9"/>
  <c r="N34" i="9"/>
  <c r="P34" i="9"/>
  <c r="R34" i="9"/>
  <c r="S34" i="9"/>
  <c r="M35" i="9"/>
  <c r="G34" i="9"/>
  <c r="I34" i="9"/>
  <c r="J34" i="9"/>
  <c r="D35" i="9"/>
  <c r="B35" i="9"/>
  <c r="E35" i="9"/>
  <c r="N35" i="9"/>
  <c r="P35" i="9"/>
  <c r="R35" i="9"/>
  <c r="S35" i="9"/>
  <c r="M36" i="9"/>
  <c r="G35" i="9"/>
  <c r="I35" i="9"/>
  <c r="J35" i="9"/>
  <c r="D36" i="9"/>
  <c r="B36" i="9"/>
  <c r="E36" i="9"/>
  <c r="N36" i="9"/>
  <c r="P36" i="9"/>
  <c r="R36" i="9"/>
  <c r="S36" i="9"/>
  <c r="M37" i="9"/>
  <c r="G36" i="9"/>
  <c r="I36" i="9"/>
  <c r="J36" i="9"/>
  <c r="D37" i="9"/>
  <c r="B37" i="9"/>
  <c r="E37" i="9"/>
  <c r="N37" i="9"/>
  <c r="P37" i="9"/>
  <c r="R37" i="9"/>
  <c r="S37" i="9"/>
  <c r="M38" i="9"/>
  <c r="G37" i="9"/>
  <c r="I37" i="9"/>
  <c r="J37" i="9"/>
  <c r="D38" i="9"/>
  <c r="B38" i="9"/>
  <c r="E38" i="9"/>
  <c r="N38" i="9"/>
  <c r="P38" i="9"/>
  <c r="R38" i="9"/>
  <c r="S38" i="9"/>
  <c r="M39" i="9"/>
  <c r="G38" i="9"/>
  <c r="I38" i="9"/>
  <c r="J38" i="9"/>
  <c r="D39" i="9"/>
  <c r="B39" i="9"/>
  <c r="E39" i="9"/>
  <c r="N39" i="9"/>
  <c r="P39" i="9"/>
  <c r="R39" i="9"/>
  <c r="S39" i="9"/>
  <c r="M40" i="9"/>
  <c r="G39" i="9"/>
  <c r="I39" i="9"/>
  <c r="J39" i="9"/>
  <c r="D40" i="9"/>
  <c r="B40" i="9"/>
  <c r="E40" i="9"/>
  <c r="N40" i="9"/>
  <c r="P40" i="9"/>
  <c r="R40" i="9"/>
  <c r="S40" i="9"/>
  <c r="M41" i="9"/>
  <c r="G40" i="9"/>
  <c r="I40" i="9"/>
  <c r="J40" i="9"/>
  <c r="D41" i="9"/>
  <c r="B41" i="9"/>
  <c r="E41" i="9"/>
  <c r="N41" i="9"/>
  <c r="P41" i="9"/>
  <c r="R41" i="9"/>
  <c r="S41" i="9"/>
  <c r="M42" i="9"/>
  <c r="G41" i="9"/>
  <c r="I41" i="9"/>
  <c r="J41" i="9"/>
  <c r="D42" i="9"/>
  <c r="B42" i="9"/>
  <c r="E42" i="9"/>
  <c r="N42" i="9"/>
  <c r="P42" i="9"/>
  <c r="R42" i="9"/>
  <c r="S42" i="9"/>
  <c r="M43" i="9"/>
  <c r="G42" i="9"/>
  <c r="I42" i="9"/>
  <c r="J42" i="9"/>
  <c r="D43" i="9"/>
  <c r="B43" i="9"/>
  <c r="E43" i="9"/>
  <c r="N43" i="9"/>
  <c r="P43" i="9"/>
  <c r="R43" i="9"/>
  <c r="S43" i="9"/>
  <c r="M44" i="9"/>
  <c r="G43" i="9"/>
  <c r="I43" i="9"/>
  <c r="J43" i="9"/>
  <c r="D44" i="9"/>
  <c r="B44" i="9"/>
  <c r="E44" i="9"/>
  <c r="N44" i="9"/>
  <c r="P44" i="9"/>
  <c r="R44" i="9"/>
  <c r="S44" i="9"/>
  <c r="M45" i="9"/>
  <c r="G44" i="9"/>
  <c r="I44" i="9"/>
  <c r="J44" i="9"/>
  <c r="D45" i="9"/>
  <c r="B45" i="9"/>
  <c r="E45" i="9"/>
  <c r="N45" i="9"/>
  <c r="P45" i="9"/>
  <c r="R45" i="9"/>
  <c r="S45" i="9"/>
  <c r="M46" i="9"/>
  <c r="G45" i="9"/>
  <c r="I45" i="9"/>
  <c r="J45" i="9"/>
  <c r="D46" i="9"/>
  <c r="B46" i="9"/>
  <c r="E46" i="9"/>
  <c r="N46" i="9"/>
  <c r="P46" i="9"/>
  <c r="R46" i="9"/>
  <c r="S46" i="9"/>
  <c r="M47" i="9"/>
  <c r="G46" i="9"/>
  <c r="I46" i="9"/>
  <c r="J46" i="9"/>
  <c r="D47" i="9"/>
  <c r="B47" i="9"/>
  <c r="E47" i="9"/>
  <c r="N47" i="9"/>
  <c r="P47" i="9"/>
  <c r="R47" i="9"/>
  <c r="S47" i="9"/>
  <c r="M48" i="9"/>
  <c r="G47" i="9"/>
  <c r="I47" i="9"/>
  <c r="J47" i="9"/>
  <c r="D48" i="9"/>
  <c r="B48" i="9"/>
  <c r="E48" i="9"/>
  <c r="N48" i="9"/>
  <c r="P48" i="9"/>
  <c r="R48" i="9"/>
  <c r="S48" i="9"/>
  <c r="M49" i="9"/>
  <c r="G48" i="9"/>
  <c r="I48" i="9"/>
  <c r="J48" i="9"/>
  <c r="D49" i="9"/>
  <c r="B49" i="9"/>
  <c r="E49" i="9"/>
  <c r="N49" i="9"/>
  <c r="P49" i="9"/>
  <c r="R49" i="9"/>
  <c r="S49" i="9"/>
  <c r="M50" i="9"/>
  <c r="G49" i="9"/>
  <c r="I49" i="9"/>
  <c r="J49" i="9"/>
  <c r="D50" i="9"/>
  <c r="B50" i="9"/>
  <c r="E50" i="9"/>
  <c r="N50" i="9"/>
  <c r="P50" i="9"/>
  <c r="R50" i="9"/>
  <c r="S50" i="9"/>
  <c r="M51" i="9"/>
  <c r="G50" i="9"/>
  <c r="I50" i="9"/>
  <c r="J50" i="9"/>
  <c r="D51" i="9"/>
  <c r="B51" i="9"/>
  <c r="E51" i="9"/>
  <c r="N51" i="9"/>
  <c r="P51" i="9"/>
  <c r="R51" i="9"/>
  <c r="S51" i="9"/>
  <c r="M52" i="9"/>
  <c r="G51" i="9"/>
  <c r="I51" i="9"/>
  <c r="J51" i="9"/>
  <c r="D52" i="9"/>
  <c r="B52" i="9"/>
  <c r="E52" i="9"/>
  <c r="N52" i="9"/>
  <c r="P52" i="9"/>
  <c r="R52" i="9"/>
  <c r="S52" i="9"/>
  <c r="M53" i="9"/>
  <c r="G52" i="9"/>
  <c r="I52" i="9"/>
  <c r="J52" i="9"/>
  <c r="D53" i="9"/>
  <c r="B53" i="9"/>
  <c r="E53" i="9"/>
  <c r="N53" i="9"/>
  <c r="P53" i="9"/>
  <c r="R53" i="9"/>
  <c r="S53" i="9"/>
  <c r="M54" i="9"/>
  <c r="G53" i="9"/>
  <c r="I53" i="9"/>
  <c r="J53" i="9"/>
  <c r="D54" i="9"/>
  <c r="B54" i="9"/>
  <c r="E54" i="9"/>
  <c r="N54" i="9"/>
  <c r="P54" i="9"/>
  <c r="R54" i="9"/>
  <c r="S54" i="9"/>
  <c r="M55" i="9"/>
  <c r="G54" i="9"/>
  <c r="I54" i="9"/>
  <c r="J54" i="9"/>
  <c r="D55" i="9"/>
  <c r="B55" i="9"/>
  <c r="E55" i="9"/>
  <c r="N55" i="9"/>
  <c r="P55" i="9"/>
  <c r="R55" i="9"/>
  <c r="S55" i="9"/>
  <c r="M56" i="9"/>
  <c r="G55" i="9"/>
  <c r="I55" i="9"/>
  <c r="J55" i="9"/>
  <c r="D56" i="9"/>
  <c r="B56" i="9"/>
  <c r="E56" i="9"/>
  <c r="N56" i="9"/>
  <c r="P56" i="9"/>
  <c r="R56" i="9"/>
  <c r="S56" i="9"/>
  <c r="M57" i="9"/>
  <c r="G56" i="9"/>
  <c r="I56" i="9"/>
  <c r="J56" i="9"/>
  <c r="D57" i="9"/>
  <c r="B57" i="9"/>
  <c r="E57" i="9"/>
  <c r="N57" i="9"/>
  <c r="P57" i="9"/>
  <c r="R57" i="9"/>
  <c r="S57" i="9"/>
  <c r="M58" i="9"/>
  <c r="G57" i="9"/>
  <c r="I57" i="9"/>
  <c r="J57" i="9"/>
  <c r="D58" i="9"/>
  <c r="B58" i="9"/>
  <c r="E58" i="9"/>
  <c r="N58" i="9"/>
  <c r="P58" i="9"/>
  <c r="R58" i="9"/>
  <c r="S58" i="9"/>
  <c r="M59" i="9"/>
  <c r="G58" i="9"/>
  <c r="I58" i="9"/>
  <c r="J58" i="9"/>
  <c r="D59" i="9"/>
  <c r="B59" i="9"/>
  <c r="E59" i="9"/>
  <c r="N59" i="9"/>
  <c r="P59" i="9"/>
  <c r="R59" i="9"/>
  <c r="S59" i="9"/>
  <c r="M60" i="9"/>
  <c r="G59" i="9"/>
  <c r="I59" i="9"/>
  <c r="J59" i="9"/>
  <c r="D60" i="9"/>
  <c r="B60" i="9"/>
  <c r="E60" i="9"/>
  <c r="N60" i="9"/>
  <c r="P60" i="9"/>
  <c r="R60" i="9"/>
  <c r="S60" i="9"/>
  <c r="M61" i="9"/>
  <c r="G60" i="9"/>
  <c r="I60" i="9"/>
  <c r="J60" i="9"/>
  <c r="D61" i="9"/>
  <c r="B61" i="9"/>
  <c r="E61" i="9"/>
  <c r="N61" i="9"/>
  <c r="P61" i="9"/>
  <c r="R61" i="9"/>
  <c r="S61" i="9"/>
  <c r="M62" i="9"/>
  <c r="G61" i="9"/>
  <c r="I61" i="9"/>
  <c r="J61" i="9"/>
  <c r="D62" i="9"/>
  <c r="B62" i="9"/>
  <c r="E62" i="9"/>
  <c r="N62" i="9"/>
  <c r="P62" i="9"/>
  <c r="R62" i="9"/>
  <c r="S62" i="9"/>
  <c r="M63" i="9"/>
  <c r="G62" i="9"/>
  <c r="I62" i="9"/>
  <c r="J62" i="9"/>
  <c r="D63" i="9"/>
  <c r="B63" i="9"/>
  <c r="E63" i="9"/>
  <c r="N63" i="9"/>
  <c r="P63" i="9"/>
  <c r="R63" i="9"/>
  <c r="S63" i="9"/>
  <c r="M64" i="9"/>
  <c r="G63" i="9"/>
  <c r="I63" i="9"/>
  <c r="J63" i="9"/>
  <c r="D64" i="9"/>
  <c r="B64" i="9"/>
  <c r="E64" i="9"/>
  <c r="N64" i="9"/>
  <c r="P64" i="9"/>
  <c r="R64" i="9"/>
  <c r="S64" i="9"/>
  <c r="M65" i="9"/>
  <c r="G64" i="9"/>
  <c r="I64" i="9"/>
  <c r="J64" i="9"/>
  <c r="D65" i="9"/>
  <c r="B65" i="9"/>
  <c r="E65" i="9"/>
  <c r="N65" i="9"/>
  <c r="P65" i="9"/>
  <c r="R65" i="9"/>
  <c r="S65" i="9"/>
  <c r="M66" i="9"/>
  <c r="G65" i="9"/>
  <c r="I65" i="9"/>
  <c r="J65" i="9"/>
  <c r="D66" i="9"/>
  <c r="B66" i="9"/>
  <c r="E66" i="9"/>
  <c r="N66" i="9"/>
  <c r="P66" i="9"/>
  <c r="R66" i="9"/>
  <c r="S66" i="9"/>
  <c r="M67" i="9"/>
  <c r="G66" i="9"/>
  <c r="I66" i="9"/>
  <c r="J66" i="9"/>
  <c r="D67" i="9"/>
  <c r="B67" i="9"/>
  <c r="E67" i="9"/>
  <c r="N67" i="9"/>
  <c r="P67" i="9"/>
  <c r="R67" i="9"/>
  <c r="S67" i="9"/>
  <c r="M68" i="9"/>
  <c r="G67" i="9"/>
  <c r="I67" i="9"/>
  <c r="J67" i="9"/>
  <c r="D68" i="9"/>
  <c r="B68" i="9"/>
  <c r="E68" i="9"/>
  <c r="N68" i="9"/>
  <c r="P68" i="9"/>
  <c r="R68" i="9"/>
  <c r="S68" i="9"/>
  <c r="E28" i="13"/>
  <c r="R70" i="12"/>
  <c r="O70" i="12"/>
  <c r="N70" i="12"/>
  <c r="M70" i="12"/>
  <c r="G68" i="12"/>
  <c r="I68" i="12"/>
  <c r="J68" i="12"/>
  <c r="J70" i="12"/>
  <c r="I70" i="12"/>
  <c r="F70" i="12"/>
  <c r="E70" i="12"/>
  <c r="D70" i="12"/>
  <c r="B70" i="12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N6" i="11"/>
  <c r="S6" i="11"/>
  <c r="M7" i="11"/>
  <c r="J6" i="11"/>
  <c r="D7" i="11"/>
  <c r="E7" i="11"/>
  <c r="N7" i="11"/>
  <c r="P7" i="11"/>
  <c r="R7" i="11"/>
  <c r="S7" i="11"/>
  <c r="M8" i="11"/>
  <c r="G7" i="11"/>
  <c r="I7" i="11"/>
  <c r="J7" i="11"/>
  <c r="D8" i="11"/>
  <c r="E8" i="11"/>
  <c r="N8" i="11"/>
  <c r="P8" i="11"/>
  <c r="R8" i="11"/>
  <c r="S8" i="11"/>
  <c r="M9" i="11"/>
  <c r="G8" i="11"/>
  <c r="I8" i="11"/>
  <c r="J8" i="11"/>
  <c r="D9" i="11"/>
  <c r="E9" i="11"/>
  <c r="N9" i="11"/>
  <c r="P9" i="11"/>
  <c r="R9" i="11"/>
  <c r="S9" i="11"/>
  <c r="M10" i="11"/>
  <c r="G9" i="11"/>
  <c r="I9" i="11"/>
  <c r="J9" i="11"/>
  <c r="D10" i="11"/>
  <c r="E10" i="11"/>
  <c r="N10" i="11"/>
  <c r="P10" i="11"/>
  <c r="R10" i="11"/>
  <c r="S10" i="11"/>
  <c r="M11" i="11"/>
  <c r="G10" i="11"/>
  <c r="I10" i="11"/>
  <c r="J10" i="11"/>
  <c r="D11" i="11"/>
  <c r="E11" i="11"/>
  <c r="N11" i="11"/>
  <c r="P11" i="11"/>
  <c r="R11" i="11"/>
  <c r="S11" i="11"/>
  <c r="M12" i="11"/>
  <c r="G11" i="11"/>
  <c r="I11" i="11"/>
  <c r="J11" i="11"/>
  <c r="D12" i="11"/>
  <c r="E12" i="11"/>
  <c r="N12" i="11"/>
  <c r="P12" i="11"/>
  <c r="R12" i="11"/>
  <c r="S12" i="11"/>
  <c r="M13" i="11"/>
  <c r="G12" i="11"/>
  <c r="I12" i="11"/>
  <c r="J12" i="11"/>
  <c r="D13" i="11"/>
  <c r="E13" i="11"/>
  <c r="N13" i="11"/>
  <c r="P13" i="11"/>
  <c r="R13" i="11"/>
  <c r="S13" i="11"/>
  <c r="M14" i="11"/>
  <c r="G13" i="11"/>
  <c r="I13" i="11"/>
  <c r="J13" i="11"/>
  <c r="D14" i="11"/>
  <c r="E14" i="11"/>
  <c r="N14" i="11"/>
  <c r="P14" i="11"/>
  <c r="R14" i="11"/>
  <c r="S14" i="11"/>
  <c r="M15" i="11"/>
  <c r="G14" i="11"/>
  <c r="I14" i="11"/>
  <c r="J14" i="11"/>
  <c r="D15" i="11"/>
  <c r="E15" i="11"/>
  <c r="N15" i="11"/>
  <c r="P15" i="11"/>
  <c r="R15" i="11"/>
  <c r="S15" i="11"/>
  <c r="M16" i="11"/>
  <c r="G15" i="11"/>
  <c r="I15" i="11"/>
  <c r="J15" i="11"/>
  <c r="D16" i="11"/>
  <c r="E16" i="11"/>
  <c r="N16" i="11"/>
  <c r="P16" i="11"/>
  <c r="R16" i="11"/>
  <c r="S16" i="11"/>
  <c r="M17" i="11"/>
  <c r="G16" i="11"/>
  <c r="I16" i="11"/>
  <c r="J16" i="11"/>
  <c r="D17" i="11"/>
  <c r="E17" i="11"/>
  <c r="N17" i="11"/>
  <c r="P17" i="11"/>
  <c r="R17" i="11"/>
  <c r="S17" i="11"/>
  <c r="M18" i="11"/>
  <c r="G17" i="11"/>
  <c r="I17" i="11"/>
  <c r="J17" i="11"/>
  <c r="D18" i="11"/>
  <c r="E18" i="11"/>
  <c r="N18" i="11"/>
  <c r="P18" i="11"/>
  <c r="R18" i="11"/>
  <c r="S18" i="11"/>
  <c r="M19" i="11"/>
  <c r="G18" i="11"/>
  <c r="I18" i="11"/>
  <c r="J18" i="11"/>
  <c r="D19" i="11"/>
  <c r="E19" i="11"/>
  <c r="N19" i="11"/>
  <c r="P19" i="11"/>
  <c r="R19" i="11"/>
  <c r="S19" i="11"/>
  <c r="M20" i="11"/>
  <c r="G19" i="11"/>
  <c r="I19" i="11"/>
  <c r="J19" i="11"/>
  <c r="D20" i="11"/>
  <c r="E20" i="11"/>
  <c r="N20" i="11"/>
  <c r="P20" i="11"/>
  <c r="R20" i="11"/>
  <c r="S20" i="11"/>
  <c r="M21" i="11"/>
  <c r="G20" i="11"/>
  <c r="I20" i="11"/>
  <c r="J20" i="11"/>
  <c r="D21" i="11"/>
  <c r="E21" i="11"/>
  <c r="N21" i="11"/>
  <c r="P21" i="11"/>
  <c r="R21" i="11"/>
  <c r="S21" i="11"/>
  <c r="M22" i="11"/>
  <c r="G21" i="11"/>
  <c r="I21" i="11"/>
  <c r="J21" i="11"/>
  <c r="D22" i="11"/>
  <c r="E22" i="11"/>
  <c r="N22" i="11"/>
  <c r="P22" i="11"/>
  <c r="R22" i="11"/>
  <c r="S22" i="11"/>
  <c r="M23" i="11"/>
  <c r="G22" i="11"/>
  <c r="I22" i="11"/>
  <c r="J22" i="11"/>
  <c r="D23" i="11"/>
  <c r="E23" i="11"/>
  <c r="N23" i="11"/>
  <c r="P23" i="11"/>
  <c r="R23" i="11"/>
  <c r="S23" i="11"/>
  <c r="M24" i="11"/>
  <c r="G23" i="11"/>
  <c r="I23" i="11"/>
  <c r="J23" i="11"/>
  <c r="D24" i="11"/>
  <c r="E24" i="11"/>
  <c r="N24" i="11"/>
  <c r="P24" i="11"/>
  <c r="R24" i="11"/>
  <c r="S24" i="11"/>
  <c r="M25" i="11"/>
  <c r="G24" i="11"/>
  <c r="I24" i="11"/>
  <c r="J24" i="11"/>
  <c r="D25" i="11"/>
  <c r="E25" i="11"/>
  <c r="N25" i="11"/>
  <c r="P25" i="11"/>
  <c r="R25" i="11"/>
  <c r="S25" i="11"/>
  <c r="M26" i="11"/>
  <c r="G25" i="11"/>
  <c r="I25" i="11"/>
  <c r="J25" i="11"/>
  <c r="D26" i="11"/>
  <c r="E26" i="11"/>
  <c r="N26" i="11"/>
  <c r="P26" i="11"/>
  <c r="R26" i="11"/>
  <c r="S26" i="11"/>
  <c r="M27" i="11"/>
  <c r="G26" i="11"/>
  <c r="I26" i="11"/>
  <c r="J26" i="11"/>
  <c r="D27" i="11"/>
  <c r="E27" i="11"/>
  <c r="N27" i="11"/>
  <c r="P27" i="11"/>
  <c r="R27" i="11"/>
  <c r="S27" i="11"/>
  <c r="M28" i="11"/>
  <c r="G27" i="11"/>
  <c r="I27" i="11"/>
  <c r="J27" i="11"/>
  <c r="D28" i="11"/>
  <c r="E28" i="11"/>
  <c r="N28" i="11"/>
  <c r="P28" i="11"/>
  <c r="R28" i="11"/>
  <c r="S28" i="11"/>
  <c r="M29" i="11"/>
  <c r="G28" i="11"/>
  <c r="I28" i="11"/>
  <c r="J28" i="11"/>
  <c r="D29" i="11"/>
  <c r="E29" i="11"/>
  <c r="N29" i="11"/>
  <c r="P29" i="11"/>
  <c r="R29" i="11"/>
  <c r="S29" i="11"/>
  <c r="M30" i="11"/>
  <c r="G29" i="11"/>
  <c r="I29" i="11"/>
  <c r="J29" i="11"/>
  <c r="D30" i="11"/>
  <c r="E30" i="11"/>
  <c r="N30" i="11"/>
  <c r="P30" i="11"/>
  <c r="R30" i="11"/>
  <c r="S30" i="11"/>
  <c r="M31" i="11"/>
  <c r="G30" i="11"/>
  <c r="I30" i="11"/>
  <c r="J30" i="11"/>
  <c r="D31" i="11"/>
  <c r="E31" i="11"/>
  <c r="N31" i="11"/>
  <c r="P31" i="11"/>
  <c r="R31" i="11"/>
  <c r="S31" i="11"/>
  <c r="M32" i="11"/>
  <c r="G31" i="11"/>
  <c r="I31" i="11"/>
  <c r="J31" i="11"/>
  <c r="D32" i="11"/>
  <c r="E32" i="11"/>
  <c r="N32" i="11"/>
  <c r="P32" i="11"/>
  <c r="R32" i="11"/>
  <c r="S32" i="11"/>
  <c r="M33" i="11"/>
  <c r="G32" i="11"/>
  <c r="I32" i="11"/>
  <c r="J32" i="11"/>
  <c r="D33" i="11"/>
  <c r="E33" i="11"/>
  <c r="N33" i="11"/>
  <c r="P33" i="11"/>
  <c r="R33" i="11"/>
  <c r="S33" i="11"/>
  <c r="M34" i="11"/>
  <c r="G33" i="11"/>
  <c r="I33" i="11"/>
  <c r="J33" i="11"/>
  <c r="D34" i="11"/>
  <c r="E34" i="11"/>
  <c r="N34" i="11"/>
  <c r="P34" i="11"/>
  <c r="R34" i="11"/>
  <c r="S34" i="11"/>
  <c r="M35" i="11"/>
  <c r="G34" i="11"/>
  <c r="I34" i="11"/>
  <c r="J34" i="11"/>
  <c r="D35" i="11"/>
  <c r="E35" i="11"/>
  <c r="N35" i="11"/>
  <c r="P35" i="11"/>
  <c r="R35" i="11"/>
  <c r="S35" i="11"/>
  <c r="M36" i="11"/>
  <c r="G35" i="11"/>
  <c r="I35" i="11"/>
  <c r="J35" i="11"/>
  <c r="D36" i="11"/>
  <c r="E36" i="11"/>
  <c r="N36" i="11"/>
  <c r="P36" i="11"/>
  <c r="R36" i="11"/>
  <c r="S36" i="11"/>
  <c r="M37" i="11"/>
  <c r="G36" i="11"/>
  <c r="I36" i="11"/>
  <c r="J36" i="11"/>
  <c r="D37" i="11"/>
  <c r="E37" i="11"/>
  <c r="N37" i="11"/>
  <c r="P37" i="11"/>
  <c r="R37" i="11"/>
  <c r="S37" i="11"/>
  <c r="M38" i="11"/>
  <c r="G37" i="11"/>
  <c r="I37" i="11"/>
  <c r="J37" i="11"/>
  <c r="D38" i="11"/>
  <c r="E38" i="11"/>
  <c r="N38" i="11"/>
  <c r="P38" i="11"/>
  <c r="R38" i="11"/>
  <c r="S38" i="11"/>
  <c r="M39" i="11"/>
  <c r="G38" i="11"/>
  <c r="I38" i="11"/>
  <c r="J38" i="11"/>
  <c r="D39" i="11"/>
  <c r="E39" i="11"/>
  <c r="N39" i="11"/>
  <c r="P39" i="11"/>
  <c r="R39" i="11"/>
  <c r="S39" i="11"/>
  <c r="M40" i="11"/>
  <c r="G39" i="11"/>
  <c r="I39" i="11"/>
  <c r="J39" i="11"/>
  <c r="D40" i="11"/>
  <c r="E40" i="11"/>
  <c r="N40" i="11"/>
  <c r="P40" i="11"/>
  <c r="R40" i="11"/>
  <c r="S40" i="11"/>
  <c r="M41" i="11"/>
  <c r="G40" i="11"/>
  <c r="I40" i="11"/>
  <c r="J40" i="11"/>
  <c r="D41" i="11"/>
  <c r="E41" i="11"/>
  <c r="N41" i="11"/>
  <c r="P41" i="11"/>
  <c r="R41" i="11"/>
  <c r="S41" i="11"/>
  <c r="M42" i="11"/>
  <c r="G41" i="11"/>
  <c r="I41" i="11"/>
  <c r="J41" i="11"/>
  <c r="D42" i="11"/>
  <c r="E42" i="11"/>
  <c r="N42" i="11"/>
  <c r="P42" i="11"/>
  <c r="R42" i="11"/>
  <c r="S42" i="11"/>
  <c r="M43" i="11"/>
  <c r="G42" i="11"/>
  <c r="I42" i="11"/>
  <c r="J42" i="11"/>
  <c r="D43" i="11"/>
  <c r="E43" i="11"/>
  <c r="N43" i="11"/>
  <c r="P43" i="11"/>
  <c r="R43" i="11"/>
  <c r="S43" i="11"/>
  <c r="M44" i="11"/>
  <c r="G43" i="11"/>
  <c r="I43" i="11"/>
  <c r="J43" i="11"/>
  <c r="D44" i="11"/>
  <c r="E44" i="11"/>
  <c r="N44" i="11"/>
  <c r="P44" i="11"/>
  <c r="R44" i="11"/>
  <c r="S44" i="11"/>
  <c r="M45" i="11"/>
  <c r="G44" i="11"/>
  <c r="I44" i="11"/>
  <c r="J44" i="11"/>
  <c r="D45" i="11"/>
  <c r="E45" i="11"/>
  <c r="N45" i="11"/>
  <c r="P45" i="11"/>
  <c r="R45" i="11"/>
  <c r="S45" i="11"/>
  <c r="M46" i="11"/>
  <c r="G45" i="11"/>
  <c r="I45" i="11"/>
  <c r="J45" i="11"/>
  <c r="D46" i="11"/>
  <c r="E46" i="11"/>
  <c r="N46" i="11"/>
  <c r="P46" i="11"/>
  <c r="R46" i="11"/>
  <c r="S46" i="11"/>
  <c r="M47" i="11"/>
  <c r="G46" i="11"/>
  <c r="I46" i="11"/>
  <c r="J46" i="11"/>
  <c r="D47" i="11"/>
  <c r="E47" i="11"/>
  <c r="N47" i="11"/>
  <c r="P47" i="11"/>
  <c r="R47" i="11"/>
  <c r="S47" i="11"/>
  <c r="M48" i="11"/>
  <c r="G47" i="11"/>
  <c r="I47" i="11"/>
  <c r="J47" i="11"/>
  <c r="D48" i="11"/>
  <c r="E48" i="11"/>
  <c r="N48" i="11"/>
  <c r="P48" i="11"/>
  <c r="R48" i="11"/>
  <c r="S48" i="11"/>
  <c r="M49" i="11"/>
  <c r="G48" i="11"/>
  <c r="I48" i="11"/>
  <c r="J48" i="11"/>
  <c r="D49" i="11"/>
  <c r="E49" i="11"/>
  <c r="N49" i="11"/>
  <c r="P49" i="11"/>
  <c r="R49" i="11"/>
  <c r="S49" i="11"/>
  <c r="M50" i="11"/>
  <c r="G49" i="11"/>
  <c r="I49" i="11"/>
  <c r="J49" i="11"/>
  <c r="D50" i="11"/>
  <c r="E50" i="11"/>
  <c r="N50" i="11"/>
  <c r="P50" i="11"/>
  <c r="R50" i="11"/>
  <c r="S50" i="11"/>
  <c r="M51" i="11"/>
  <c r="G50" i="11"/>
  <c r="I50" i="11"/>
  <c r="J50" i="11"/>
  <c r="D51" i="11"/>
  <c r="E51" i="11"/>
  <c r="N51" i="11"/>
  <c r="P51" i="11"/>
  <c r="R51" i="11"/>
  <c r="S51" i="11"/>
  <c r="M52" i="11"/>
  <c r="G51" i="11"/>
  <c r="I51" i="11"/>
  <c r="J51" i="11"/>
  <c r="D52" i="11"/>
  <c r="E52" i="11"/>
  <c r="N52" i="11"/>
  <c r="P52" i="11"/>
  <c r="R52" i="11"/>
  <c r="S52" i="11"/>
  <c r="M53" i="11"/>
  <c r="G52" i="11"/>
  <c r="I52" i="11"/>
  <c r="J52" i="11"/>
  <c r="D53" i="11"/>
  <c r="E53" i="11"/>
  <c r="N53" i="11"/>
  <c r="P53" i="11"/>
  <c r="R53" i="11"/>
  <c r="S53" i="11"/>
  <c r="M54" i="11"/>
  <c r="G53" i="11"/>
  <c r="I53" i="11"/>
  <c r="J53" i="11"/>
  <c r="D54" i="11"/>
  <c r="E54" i="11"/>
  <c r="N54" i="11"/>
  <c r="P54" i="11"/>
  <c r="R54" i="11"/>
  <c r="S54" i="11"/>
  <c r="M55" i="11"/>
  <c r="G54" i="11"/>
  <c r="I54" i="11"/>
  <c r="J54" i="11"/>
  <c r="D55" i="11"/>
  <c r="E55" i="11"/>
  <c r="N55" i="11"/>
  <c r="P55" i="11"/>
  <c r="R55" i="11"/>
  <c r="S55" i="11"/>
  <c r="M56" i="11"/>
  <c r="G55" i="11"/>
  <c r="I55" i="11"/>
  <c r="J55" i="11"/>
  <c r="D56" i="11"/>
  <c r="E56" i="11"/>
  <c r="N56" i="11"/>
  <c r="P56" i="11"/>
  <c r="R56" i="11"/>
  <c r="S56" i="11"/>
  <c r="M57" i="11"/>
  <c r="G56" i="11"/>
  <c r="I56" i="11"/>
  <c r="J56" i="11"/>
  <c r="D57" i="11"/>
  <c r="E57" i="11"/>
  <c r="N57" i="11"/>
  <c r="P57" i="11"/>
  <c r="R57" i="11"/>
  <c r="S57" i="11"/>
  <c r="M58" i="11"/>
  <c r="G57" i="11"/>
  <c r="I57" i="11"/>
  <c r="J57" i="11"/>
  <c r="D58" i="11"/>
  <c r="E58" i="11"/>
  <c r="N58" i="11"/>
  <c r="P58" i="11"/>
  <c r="R58" i="11"/>
  <c r="S58" i="11"/>
  <c r="M59" i="11"/>
  <c r="G58" i="11"/>
  <c r="I58" i="11"/>
  <c r="J58" i="11"/>
  <c r="D59" i="11"/>
  <c r="E59" i="11"/>
  <c r="N59" i="11"/>
  <c r="P59" i="11"/>
  <c r="R59" i="11"/>
  <c r="S59" i="11"/>
  <c r="M60" i="11"/>
  <c r="G59" i="11"/>
  <c r="I59" i="11"/>
  <c r="J59" i="11"/>
  <c r="D60" i="11"/>
  <c r="E60" i="11"/>
  <c r="N60" i="11"/>
  <c r="P60" i="11"/>
  <c r="R60" i="11"/>
  <c r="S60" i="11"/>
  <c r="M61" i="11"/>
  <c r="G60" i="11"/>
  <c r="I60" i="11"/>
  <c r="J60" i="11"/>
  <c r="D61" i="11"/>
  <c r="E61" i="11"/>
  <c r="N61" i="11"/>
  <c r="P61" i="11"/>
  <c r="R61" i="11"/>
  <c r="S61" i="11"/>
  <c r="M62" i="11"/>
  <c r="G61" i="11"/>
  <c r="I61" i="11"/>
  <c r="J61" i="11"/>
  <c r="D62" i="11"/>
  <c r="E62" i="11"/>
  <c r="N62" i="11"/>
  <c r="P62" i="11"/>
  <c r="R62" i="11"/>
  <c r="S62" i="11"/>
  <c r="M63" i="11"/>
  <c r="G62" i="11"/>
  <c r="I62" i="11"/>
  <c r="J62" i="11"/>
  <c r="D63" i="11"/>
  <c r="E63" i="11"/>
  <c r="N63" i="11"/>
  <c r="P63" i="11"/>
  <c r="R63" i="11"/>
  <c r="S63" i="11"/>
  <c r="M64" i="11"/>
  <c r="G63" i="11"/>
  <c r="I63" i="11"/>
  <c r="J63" i="11"/>
  <c r="D64" i="11"/>
  <c r="E64" i="11"/>
  <c r="N64" i="11"/>
  <c r="P64" i="11"/>
  <c r="R64" i="11"/>
  <c r="S64" i="11"/>
  <c r="M65" i="11"/>
  <c r="G64" i="11"/>
  <c r="I64" i="11"/>
  <c r="J64" i="11"/>
  <c r="D65" i="11"/>
  <c r="E65" i="11"/>
  <c r="N65" i="11"/>
  <c r="P65" i="11"/>
  <c r="R65" i="11"/>
  <c r="S65" i="11"/>
  <c r="M66" i="11"/>
  <c r="G65" i="11"/>
  <c r="I65" i="11"/>
  <c r="J65" i="11"/>
  <c r="D66" i="11"/>
  <c r="E66" i="11"/>
  <c r="N66" i="11"/>
  <c r="P66" i="11"/>
  <c r="R66" i="11"/>
  <c r="S66" i="11"/>
  <c r="M67" i="11"/>
  <c r="G66" i="11"/>
  <c r="I66" i="11"/>
  <c r="J66" i="11"/>
  <c r="D67" i="11"/>
  <c r="E67" i="11"/>
  <c r="N67" i="11"/>
  <c r="P67" i="11"/>
  <c r="R67" i="11"/>
  <c r="S67" i="11"/>
  <c r="M68" i="11"/>
  <c r="G67" i="11"/>
  <c r="I67" i="11"/>
  <c r="J67" i="11"/>
  <c r="D68" i="11"/>
  <c r="E68" i="11"/>
  <c r="N68" i="11"/>
  <c r="P68" i="11"/>
  <c r="R68" i="11"/>
  <c r="S68" i="11"/>
  <c r="S70" i="11"/>
  <c r="R70" i="11"/>
  <c r="O70" i="11"/>
  <c r="N70" i="11"/>
  <c r="M70" i="11"/>
  <c r="G68" i="11"/>
  <c r="I68" i="11"/>
  <c r="J68" i="11"/>
  <c r="J70" i="11"/>
  <c r="I70" i="11"/>
  <c r="F70" i="11"/>
  <c r="E70" i="11"/>
  <c r="D70" i="11"/>
  <c r="B70" i="11"/>
  <c r="B5" i="11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N6" i="10"/>
  <c r="S6" i="10"/>
  <c r="M7" i="10"/>
  <c r="J6" i="10"/>
  <c r="D7" i="10"/>
  <c r="E7" i="10"/>
  <c r="N7" i="10"/>
  <c r="P7" i="10"/>
  <c r="R7" i="10"/>
  <c r="S7" i="10"/>
  <c r="M8" i="10"/>
  <c r="G7" i="10"/>
  <c r="I7" i="10"/>
  <c r="J7" i="10"/>
  <c r="D8" i="10"/>
  <c r="E8" i="10"/>
  <c r="N8" i="10"/>
  <c r="P8" i="10"/>
  <c r="R8" i="10"/>
  <c r="S8" i="10"/>
  <c r="M9" i="10"/>
  <c r="G8" i="10"/>
  <c r="I8" i="10"/>
  <c r="J8" i="10"/>
  <c r="D9" i="10"/>
  <c r="E9" i="10"/>
  <c r="N9" i="10"/>
  <c r="P9" i="10"/>
  <c r="R9" i="10"/>
  <c r="S9" i="10"/>
  <c r="M10" i="10"/>
  <c r="G9" i="10"/>
  <c r="I9" i="10"/>
  <c r="J9" i="10"/>
  <c r="D10" i="10"/>
  <c r="E10" i="10"/>
  <c r="N10" i="10"/>
  <c r="P10" i="10"/>
  <c r="R10" i="10"/>
  <c r="S10" i="10"/>
  <c r="M11" i="10"/>
  <c r="G10" i="10"/>
  <c r="I10" i="10"/>
  <c r="J10" i="10"/>
  <c r="D11" i="10"/>
  <c r="E11" i="10"/>
  <c r="N11" i="10"/>
  <c r="P11" i="10"/>
  <c r="R11" i="10"/>
  <c r="S11" i="10"/>
  <c r="M12" i="10"/>
  <c r="G11" i="10"/>
  <c r="I11" i="10"/>
  <c r="J11" i="10"/>
  <c r="D12" i="10"/>
  <c r="E12" i="10"/>
  <c r="N12" i="10"/>
  <c r="P12" i="10"/>
  <c r="R12" i="10"/>
  <c r="S12" i="10"/>
  <c r="M13" i="10"/>
  <c r="G12" i="10"/>
  <c r="I12" i="10"/>
  <c r="J12" i="10"/>
  <c r="D13" i="10"/>
  <c r="E13" i="10"/>
  <c r="N13" i="10"/>
  <c r="P13" i="10"/>
  <c r="R13" i="10"/>
  <c r="S13" i="10"/>
  <c r="M14" i="10"/>
  <c r="G13" i="10"/>
  <c r="I13" i="10"/>
  <c r="J13" i="10"/>
  <c r="D14" i="10"/>
  <c r="E14" i="10"/>
  <c r="N14" i="10"/>
  <c r="P14" i="10"/>
  <c r="R14" i="10"/>
  <c r="S14" i="10"/>
  <c r="M15" i="10"/>
  <c r="G14" i="10"/>
  <c r="I14" i="10"/>
  <c r="J14" i="10"/>
  <c r="D15" i="10"/>
  <c r="E15" i="10"/>
  <c r="N15" i="10"/>
  <c r="P15" i="10"/>
  <c r="R15" i="10"/>
  <c r="S15" i="10"/>
  <c r="M16" i="10"/>
  <c r="G15" i="10"/>
  <c r="I15" i="10"/>
  <c r="J15" i="10"/>
  <c r="D16" i="10"/>
  <c r="E16" i="10"/>
  <c r="N16" i="10"/>
  <c r="P16" i="10"/>
  <c r="R16" i="10"/>
  <c r="S16" i="10"/>
  <c r="M17" i="10"/>
  <c r="G16" i="10"/>
  <c r="I16" i="10"/>
  <c r="J16" i="10"/>
  <c r="D17" i="10"/>
  <c r="E17" i="10"/>
  <c r="N17" i="10"/>
  <c r="P17" i="10"/>
  <c r="R17" i="10"/>
  <c r="S17" i="10"/>
  <c r="M18" i="10"/>
  <c r="G17" i="10"/>
  <c r="I17" i="10"/>
  <c r="J17" i="10"/>
  <c r="D18" i="10"/>
  <c r="E18" i="10"/>
  <c r="N18" i="10"/>
  <c r="P18" i="10"/>
  <c r="R18" i="10"/>
  <c r="S18" i="10"/>
  <c r="M19" i="10"/>
  <c r="G18" i="10"/>
  <c r="I18" i="10"/>
  <c r="J18" i="10"/>
  <c r="D19" i="10"/>
  <c r="E19" i="10"/>
  <c r="N19" i="10"/>
  <c r="P19" i="10"/>
  <c r="R19" i="10"/>
  <c r="S19" i="10"/>
  <c r="M20" i="10"/>
  <c r="G19" i="10"/>
  <c r="I19" i="10"/>
  <c r="J19" i="10"/>
  <c r="D20" i="10"/>
  <c r="E20" i="10"/>
  <c r="N20" i="10"/>
  <c r="P20" i="10"/>
  <c r="R20" i="10"/>
  <c r="S20" i="10"/>
  <c r="M21" i="10"/>
  <c r="G20" i="10"/>
  <c r="I20" i="10"/>
  <c r="J20" i="10"/>
  <c r="D21" i="10"/>
  <c r="E21" i="10"/>
  <c r="N21" i="10"/>
  <c r="P21" i="10"/>
  <c r="R21" i="10"/>
  <c r="S21" i="10"/>
  <c r="M22" i="10"/>
  <c r="G21" i="10"/>
  <c r="I21" i="10"/>
  <c r="J21" i="10"/>
  <c r="D22" i="10"/>
  <c r="E22" i="10"/>
  <c r="N22" i="10"/>
  <c r="P22" i="10"/>
  <c r="R22" i="10"/>
  <c r="S22" i="10"/>
  <c r="M23" i="10"/>
  <c r="G22" i="10"/>
  <c r="I22" i="10"/>
  <c r="J22" i="10"/>
  <c r="D23" i="10"/>
  <c r="E23" i="10"/>
  <c r="N23" i="10"/>
  <c r="P23" i="10"/>
  <c r="R23" i="10"/>
  <c r="S23" i="10"/>
  <c r="M24" i="10"/>
  <c r="G23" i="10"/>
  <c r="I23" i="10"/>
  <c r="J23" i="10"/>
  <c r="D24" i="10"/>
  <c r="E24" i="10"/>
  <c r="N24" i="10"/>
  <c r="P24" i="10"/>
  <c r="R24" i="10"/>
  <c r="S24" i="10"/>
  <c r="M25" i="10"/>
  <c r="G24" i="10"/>
  <c r="I24" i="10"/>
  <c r="J24" i="10"/>
  <c r="D25" i="10"/>
  <c r="E25" i="10"/>
  <c r="N25" i="10"/>
  <c r="P25" i="10"/>
  <c r="R25" i="10"/>
  <c r="S25" i="10"/>
  <c r="M26" i="10"/>
  <c r="G25" i="10"/>
  <c r="I25" i="10"/>
  <c r="J25" i="10"/>
  <c r="D26" i="10"/>
  <c r="E26" i="10"/>
  <c r="N26" i="10"/>
  <c r="P26" i="10"/>
  <c r="R26" i="10"/>
  <c r="S26" i="10"/>
  <c r="M27" i="10"/>
  <c r="G26" i="10"/>
  <c r="I26" i="10"/>
  <c r="J26" i="10"/>
  <c r="D27" i="10"/>
  <c r="E27" i="10"/>
  <c r="N27" i="10"/>
  <c r="P27" i="10"/>
  <c r="R27" i="10"/>
  <c r="S27" i="10"/>
  <c r="M28" i="10"/>
  <c r="G27" i="10"/>
  <c r="I27" i="10"/>
  <c r="J27" i="10"/>
  <c r="D28" i="10"/>
  <c r="E28" i="10"/>
  <c r="N28" i="10"/>
  <c r="P28" i="10"/>
  <c r="R28" i="10"/>
  <c r="S28" i="10"/>
  <c r="M29" i="10"/>
  <c r="G28" i="10"/>
  <c r="I28" i="10"/>
  <c r="J28" i="10"/>
  <c r="D29" i="10"/>
  <c r="E29" i="10"/>
  <c r="N29" i="10"/>
  <c r="P29" i="10"/>
  <c r="R29" i="10"/>
  <c r="S29" i="10"/>
  <c r="M30" i="10"/>
  <c r="G29" i="10"/>
  <c r="I29" i="10"/>
  <c r="J29" i="10"/>
  <c r="D30" i="10"/>
  <c r="E30" i="10"/>
  <c r="N30" i="10"/>
  <c r="P30" i="10"/>
  <c r="R30" i="10"/>
  <c r="S30" i="10"/>
  <c r="M31" i="10"/>
  <c r="G30" i="10"/>
  <c r="I30" i="10"/>
  <c r="J30" i="10"/>
  <c r="D31" i="10"/>
  <c r="E31" i="10"/>
  <c r="N31" i="10"/>
  <c r="P31" i="10"/>
  <c r="R31" i="10"/>
  <c r="S31" i="10"/>
  <c r="M32" i="10"/>
  <c r="G31" i="10"/>
  <c r="I31" i="10"/>
  <c r="J31" i="10"/>
  <c r="D32" i="10"/>
  <c r="E32" i="10"/>
  <c r="N32" i="10"/>
  <c r="P32" i="10"/>
  <c r="R32" i="10"/>
  <c r="S32" i="10"/>
  <c r="M33" i="10"/>
  <c r="G32" i="10"/>
  <c r="I32" i="10"/>
  <c r="J32" i="10"/>
  <c r="D33" i="10"/>
  <c r="E33" i="10"/>
  <c r="N33" i="10"/>
  <c r="P33" i="10"/>
  <c r="R33" i="10"/>
  <c r="S33" i="10"/>
  <c r="M34" i="10"/>
  <c r="G33" i="10"/>
  <c r="I33" i="10"/>
  <c r="J33" i="10"/>
  <c r="D34" i="10"/>
  <c r="E34" i="10"/>
  <c r="N34" i="10"/>
  <c r="P34" i="10"/>
  <c r="R34" i="10"/>
  <c r="S34" i="10"/>
  <c r="M35" i="10"/>
  <c r="G34" i="10"/>
  <c r="I34" i="10"/>
  <c r="J34" i="10"/>
  <c r="D35" i="10"/>
  <c r="E35" i="10"/>
  <c r="N35" i="10"/>
  <c r="P35" i="10"/>
  <c r="R35" i="10"/>
  <c r="S35" i="10"/>
  <c r="M36" i="10"/>
  <c r="G35" i="10"/>
  <c r="I35" i="10"/>
  <c r="J35" i="10"/>
  <c r="D36" i="10"/>
  <c r="E36" i="10"/>
  <c r="N36" i="10"/>
  <c r="P36" i="10"/>
  <c r="R36" i="10"/>
  <c r="S36" i="10"/>
  <c r="M37" i="10"/>
  <c r="G36" i="10"/>
  <c r="I36" i="10"/>
  <c r="J36" i="10"/>
  <c r="D37" i="10"/>
  <c r="E37" i="10"/>
  <c r="N37" i="10"/>
  <c r="P37" i="10"/>
  <c r="R37" i="10"/>
  <c r="S37" i="10"/>
  <c r="M38" i="10"/>
  <c r="G37" i="10"/>
  <c r="I37" i="10"/>
  <c r="J37" i="10"/>
  <c r="D38" i="10"/>
  <c r="E38" i="10"/>
  <c r="N38" i="10"/>
  <c r="P38" i="10"/>
  <c r="R38" i="10"/>
  <c r="S38" i="10"/>
  <c r="M39" i="10"/>
  <c r="G38" i="10"/>
  <c r="I38" i="10"/>
  <c r="J38" i="10"/>
  <c r="D39" i="10"/>
  <c r="E39" i="10"/>
  <c r="N39" i="10"/>
  <c r="P39" i="10"/>
  <c r="R39" i="10"/>
  <c r="S39" i="10"/>
  <c r="M40" i="10"/>
  <c r="G39" i="10"/>
  <c r="I39" i="10"/>
  <c r="J39" i="10"/>
  <c r="D40" i="10"/>
  <c r="E40" i="10"/>
  <c r="N40" i="10"/>
  <c r="P40" i="10"/>
  <c r="R40" i="10"/>
  <c r="S40" i="10"/>
  <c r="M41" i="10"/>
  <c r="G40" i="10"/>
  <c r="I40" i="10"/>
  <c r="J40" i="10"/>
  <c r="D41" i="10"/>
  <c r="E41" i="10"/>
  <c r="N41" i="10"/>
  <c r="P41" i="10"/>
  <c r="R41" i="10"/>
  <c r="S41" i="10"/>
  <c r="M42" i="10"/>
  <c r="G41" i="10"/>
  <c r="I41" i="10"/>
  <c r="J41" i="10"/>
  <c r="D42" i="10"/>
  <c r="E42" i="10"/>
  <c r="N42" i="10"/>
  <c r="P42" i="10"/>
  <c r="R42" i="10"/>
  <c r="S42" i="10"/>
  <c r="M43" i="10"/>
  <c r="G42" i="10"/>
  <c r="I42" i="10"/>
  <c r="J42" i="10"/>
  <c r="D43" i="10"/>
  <c r="E43" i="10"/>
  <c r="N43" i="10"/>
  <c r="P43" i="10"/>
  <c r="R43" i="10"/>
  <c r="S43" i="10"/>
  <c r="M44" i="10"/>
  <c r="G43" i="10"/>
  <c r="I43" i="10"/>
  <c r="J43" i="10"/>
  <c r="D44" i="10"/>
  <c r="E44" i="10"/>
  <c r="N44" i="10"/>
  <c r="P44" i="10"/>
  <c r="R44" i="10"/>
  <c r="S44" i="10"/>
  <c r="M45" i="10"/>
  <c r="G44" i="10"/>
  <c r="I44" i="10"/>
  <c r="J44" i="10"/>
  <c r="D45" i="10"/>
  <c r="E45" i="10"/>
  <c r="N45" i="10"/>
  <c r="P45" i="10"/>
  <c r="R45" i="10"/>
  <c r="S45" i="10"/>
  <c r="M46" i="10"/>
  <c r="G45" i="10"/>
  <c r="I45" i="10"/>
  <c r="J45" i="10"/>
  <c r="D46" i="10"/>
  <c r="E46" i="10"/>
  <c r="N46" i="10"/>
  <c r="P46" i="10"/>
  <c r="R46" i="10"/>
  <c r="S46" i="10"/>
  <c r="M47" i="10"/>
  <c r="G46" i="10"/>
  <c r="I46" i="10"/>
  <c r="J46" i="10"/>
  <c r="D47" i="10"/>
  <c r="E47" i="10"/>
  <c r="N47" i="10"/>
  <c r="P47" i="10"/>
  <c r="R47" i="10"/>
  <c r="S47" i="10"/>
  <c r="M48" i="10"/>
  <c r="G47" i="10"/>
  <c r="I47" i="10"/>
  <c r="J47" i="10"/>
  <c r="D48" i="10"/>
  <c r="E48" i="10"/>
  <c r="N48" i="10"/>
  <c r="P48" i="10"/>
  <c r="R48" i="10"/>
  <c r="S48" i="10"/>
  <c r="M49" i="10"/>
  <c r="G48" i="10"/>
  <c r="I48" i="10"/>
  <c r="J48" i="10"/>
  <c r="D49" i="10"/>
  <c r="E49" i="10"/>
  <c r="N49" i="10"/>
  <c r="P49" i="10"/>
  <c r="R49" i="10"/>
  <c r="S49" i="10"/>
  <c r="M50" i="10"/>
  <c r="G49" i="10"/>
  <c r="I49" i="10"/>
  <c r="J49" i="10"/>
  <c r="D50" i="10"/>
  <c r="E50" i="10"/>
  <c r="N50" i="10"/>
  <c r="P50" i="10"/>
  <c r="R50" i="10"/>
  <c r="S50" i="10"/>
  <c r="M51" i="10"/>
  <c r="G50" i="10"/>
  <c r="I50" i="10"/>
  <c r="J50" i="10"/>
  <c r="D51" i="10"/>
  <c r="E51" i="10"/>
  <c r="N51" i="10"/>
  <c r="P51" i="10"/>
  <c r="R51" i="10"/>
  <c r="S51" i="10"/>
  <c r="M52" i="10"/>
  <c r="G51" i="10"/>
  <c r="I51" i="10"/>
  <c r="J51" i="10"/>
  <c r="D52" i="10"/>
  <c r="E52" i="10"/>
  <c r="N52" i="10"/>
  <c r="P52" i="10"/>
  <c r="R52" i="10"/>
  <c r="S52" i="10"/>
  <c r="M53" i="10"/>
  <c r="G52" i="10"/>
  <c r="I52" i="10"/>
  <c r="J52" i="10"/>
  <c r="D53" i="10"/>
  <c r="E53" i="10"/>
  <c r="N53" i="10"/>
  <c r="P53" i="10"/>
  <c r="R53" i="10"/>
  <c r="S53" i="10"/>
  <c r="M54" i="10"/>
  <c r="G53" i="10"/>
  <c r="I53" i="10"/>
  <c r="J53" i="10"/>
  <c r="D54" i="10"/>
  <c r="E54" i="10"/>
  <c r="N54" i="10"/>
  <c r="P54" i="10"/>
  <c r="R54" i="10"/>
  <c r="S54" i="10"/>
  <c r="M55" i="10"/>
  <c r="G54" i="10"/>
  <c r="I54" i="10"/>
  <c r="J54" i="10"/>
  <c r="D55" i="10"/>
  <c r="E55" i="10"/>
  <c r="N55" i="10"/>
  <c r="P55" i="10"/>
  <c r="R55" i="10"/>
  <c r="S55" i="10"/>
  <c r="M56" i="10"/>
  <c r="G55" i="10"/>
  <c r="I55" i="10"/>
  <c r="J55" i="10"/>
  <c r="D56" i="10"/>
  <c r="E56" i="10"/>
  <c r="N56" i="10"/>
  <c r="P56" i="10"/>
  <c r="R56" i="10"/>
  <c r="S56" i="10"/>
  <c r="M57" i="10"/>
  <c r="G56" i="10"/>
  <c r="I56" i="10"/>
  <c r="J56" i="10"/>
  <c r="D57" i="10"/>
  <c r="E57" i="10"/>
  <c r="N57" i="10"/>
  <c r="P57" i="10"/>
  <c r="R57" i="10"/>
  <c r="S57" i="10"/>
  <c r="M58" i="10"/>
  <c r="G57" i="10"/>
  <c r="I57" i="10"/>
  <c r="J57" i="10"/>
  <c r="D58" i="10"/>
  <c r="E58" i="10"/>
  <c r="N58" i="10"/>
  <c r="P58" i="10"/>
  <c r="R58" i="10"/>
  <c r="S58" i="10"/>
  <c r="M59" i="10"/>
  <c r="G58" i="10"/>
  <c r="I58" i="10"/>
  <c r="J58" i="10"/>
  <c r="D59" i="10"/>
  <c r="E59" i="10"/>
  <c r="N59" i="10"/>
  <c r="P59" i="10"/>
  <c r="R59" i="10"/>
  <c r="S59" i="10"/>
  <c r="M60" i="10"/>
  <c r="G59" i="10"/>
  <c r="I59" i="10"/>
  <c r="J59" i="10"/>
  <c r="D60" i="10"/>
  <c r="E60" i="10"/>
  <c r="N60" i="10"/>
  <c r="P60" i="10"/>
  <c r="R60" i="10"/>
  <c r="S60" i="10"/>
  <c r="M61" i="10"/>
  <c r="G60" i="10"/>
  <c r="I60" i="10"/>
  <c r="J60" i="10"/>
  <c r="D61" i="10"/>
  <c r="E61" i="10"/>
  <c r="N61" i="10"/>
  <c r="P61" i="10"/>
  <c r="R61" i="10"/>
  <c r="S61" i="10"/>
  <c r="M62" i="10"/>
  <c r="G61" i="10"/>
  <c r="I61" i="10"/>
  <c r="J61" i="10"/>
  <c r="D62" i="10"/>
  <c r="E62" i="10"/>
  <c r="N62" i="10"/>
  <c r="P62" i="10"/>
  <c r="R62" i="10"/>
  <c r="S62" i="10"/>
  <c r="M63" i="10"/>
  <c r="G62" i="10"/>
  <c r="I62" i="10"/>
  <c r="J62" i="10"/>
  <c r="D63" i="10"/>
  <c r="E63" i="10"/>
  <c r="N63" i="10"/>
  <c r="P63" i="10"/>
  <c r="R63" i="10"/>
  <c r="S63" i="10"/>
  <c r="M64" i="10"/>
  <c r="G63" i="10"/>
  <c r="I63" i="10"/>
  <c r="J63" i="10"/>
  <c r="D64" i="10"/>
  <c r="E64" i="10"/>
  <c r="N64" i="10"/>
  <c r="P64" i="10"/>
  <c r="R64" i="10"/>
  <c r="S64" i="10"/>
  <c r="M65" i="10"/>
  <c r="G64" i="10"/>
  <c r="I64" i="10"/>
  <c r="J64" i="10"/>
  <c r="D65" i="10"/>
  <c r="E65" i="10"/>
  <c r="N65" i="10"/>
  <c r="P65" i="10"/>
  <c r="R65" i="10"/>
  <c r="S65" i="10"/>
  <c r="M66" i="10"/>
  <c r="G65" i="10"/>
  <c r="I65" i="10"/>
  <c r="J65" i="10"/>
  <c r="D66" i="10"/>
  <c r="E66" i="10"/>
  <c r="N66" i="10"/>
  <c r="P66" i="10"/>
  <c r="R66" i="10"/>
  <c r="S66" i="10"/>
  <c r="M67" i="10"/>
  <c r="G66" i="10"/>
  <c r="I66" i="10"/>
  <c r="J66" i="10"/>
  <c r="D67" i="10"/>
  <c r="E67" i="10"/>
  <c r="N67" i="10"/>
  <c r="P67" i="10"/>
  <c r="R67" i="10"/>
  <c r="S67" i="10"/>
  <c r="M68" i="10"/>
  <c r="G67" i="10"/>
  <c r="I67" i="10"/>
  <c r="J67" i="10"/>
  <c r="D68" i="10"/>
  <c r="E68" i="10"/>
  <c r="N68" i="10"/>
  <c r="P68" i="10"/>
  <c r="R68" i="10"/>
  <c r="S68" i="10"/>
  <c r="S70" i="10"/>
  <c r="R70" i="10"/>
  <c r="O70" i="10"/>
  <c r="N70" i="10"/>
  <c r="M70" i="10"/>
  <c r="G68" i="10"/>
  <c r="I68" i="10"/>
  <c r="J68" i="10"/>
  <c r="J70" i="10"/>
  <c r="I70" i="10"/>
  <c r="F70" i="10"/>
  <c r="E70" i="10"/>
  <c r="D70" i="10"/>
  <c r="B70" i="10"/>
  <c r="AY70" i="7"/>
  <c r="AX70" i="7"/>
  <c r="AV70" i="7"/>
  <c r="AU70" i="7"/>
  <c r="D70" i="9"/>
  <c r="E70" i="9"/>
  <c r="N70" i="9"/>
  <c r="G68" i="9"/>
  <c r="I68" i="9"/>
  <c r="I70" i="9"/>
  <c r="R70" i="9"/>
  <c r="O70" i="9"/>
  <c r="M70" i="9"/>
  <c r="S70" i="9"/>
  <c r="J68" i="9"/>
  <c r="J70" i="9"/>
  <c r="F70" i="9"/>
  <c r="B70" i="9"/>
  <c r="AN7" i="7"/>
  <c r="AO7" i="7"/>
  <c r="AN8" i="7"/>
  <c r="AO8" i="7"/>
  <c r="AN9" i="7"/>
  <c r="AO9" i="7"/>
  <c r="AN10" i="7"/>
  <c r="AO10" i="7"/>
  <c r="AN11" i="7"/>
  <c r="AO11" i="7"/>
  <c r="AN12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N45" i="7"/>
  <c r="AO45" i="7"/>
  <c r="AN46" i="7"/>
  <c r="AO46" i="7"/>
  <c r="AN47" i="7"/>
  <c r="AO47" i="7"/>
  <c r="AN48" i="7"/>
  <c r="AO48" i="7"/>
  <c r="AN49" i="7"/>
  <c r="AO49" i="7"/>
  <c r="AN50" i="7"/>
  <c r="AO50" i="7"/>
  <c r="AN51" i="7"/>
  <c r="AO51" i="7"/>
  <c r="AN52" i="7"/>
  <c r="AO52" i="7"/>
  <c r="AN53" i="7"/>
  <c r="AO53" i="7"/>
  <c r="AN54" i="7"/>
  <c r="AO54" i="7"/>
  <c r="AN55" i="7"/>
  <c r="AO55" i="7"/>
  <c r="AN56" i="7"/>
  <c r="AO56" i="7"/>
  <c r="AN57" i="7"/>
  <c r="AO57" i="7"/>
  <c r="AN58" i="7"/>
  <c r="AO58" i="7"/>
  <c r="AN59" i="7"/>
  <c r="AO59" i="7"/>
  <c r="AN60" i="7"/>
  <c r="AO60" i="7"/>
  <c r="AN61" i="7"/>
  <c r="AO61" i="7"/>
  <c r="AN62" i="7"/>
  <c r="AO62" i="7"/>
  <c r="AN63" i="7"/>
  <c r="AO63" i="7"/>
  <c r="AN64" i="7"/>
  <c r="AO64" i="7"/>
  <c r="AN65" i="7"/>
  <c r="AO65" i="7"/>
  <c r="AN66" i="7"/>
  <c r="AO66" i="7"/>
  <c r="AN67" i="7"/>
  <c r="AO67" i="7"/>
  <c r="AN68" i="7"/>
  <c r="AO68" i="7"/>
  <c r="AN6" i="7"/>
  <c r="AO6" i="7"/>
  <c r="AO70" i="7"/>
  <c r="AN70" i="7"/>
  <c r="E70" i="15"/>
  <c r="I70" i="15"/>
  <c r="D70" i="15"/>
</calcChain>
</file>

<file path=xl/sharedStrings.xml><?xml version="1.0" encoding="utf-8"?>
<sst xmlns="http://schemas.openxmlformats.org/spreadsheetml/2006/main" count="371" uniqueCount="132">
  <si>
    <t>Year</t>
  </si>
  <si>
    <t>Other</t>
  </si>
  <si>
    <t>Vermont Yankee Nuclear Power Station</t>
  </si>
  <si>
    <t>(2014 Dollars)</t>
  </si>
  <si>
    <t>Labor</t>
  </si>
  <si>
    <t>Equipment &amp; Materials</t>
  </si>
  <si>
    <t>Energy</t>
  </si>
  <si>
    <t>LLRW Disposal</t>
  </si>
  <si>
    <t>Yearly Totals</t>
  </si>
  <si>
    <t>Total SAFSTOR Decommissioning Cost</t>
  </si>
  <si>
    <t>Total License Termination Cost</t>
  </si>
  <si>
    <t>Total Spent Fuel Management Cost</t>
  </si>
  <si>
    <t>Total Site Restoration Cost</t>
  </si>
  <si>
    <t>Total SNF Mgmt Costs</t>
  </si>
  <si>
    <t>2nd ISFSI Pad</t>
  </si>
  <si>
    <t>Purchase of Casks</t>
  </si>
  <si>
    <t>Other Dry Fuel Loading Costs</t>
  </si>
  <si>
    <t>ISFSI Operation</t>
  </si>
  <si>
    <t>SNF Pool Operation</t>
  </si>
  <si>
    <t>Check</t>
  </si>
  <si>
    <t>Beg NDT Balance</t>
  </si>
  <si>
    <t>Growth</t>
  </si>
  <si>
    <t>Bal for Growth Calc</t>
  </si>
  <si>
    <t>Growth Rate</t>
  </si>
  <si>
    <t>Ending NDT Balance</t>
  </si>
  <si>
    <t>*</t>
  </si>
  <si>
    <t>Beg Provisional Trust Balance</t>
  </si>
  <si>
    <t>Withdraw</t>
  </si>
  <si>
    <t>Contribute</t>
  </si>
  <si>
    <t>Ending Provisional Trust Balance</t>
  </si>
  <si>
    <t>Spending Subject to DOE Litigation</t>
  </si>
  <si>
    <t>Assumptions</t>
  </si>
  <si>
    <t>NDT Starting Balance</t>
  </si>
  <si>
    <t>As of Date</t>
  </si>
  <si>
    <t>Months remaining in 2014</t>
  </si>
  <si>
    <t>NRC_LT&amp;SFM Top Off-_1</t>
  </si>
  <si>
    <t>Ending Balance in 2076</t>
  </si>
  <si>
    <t>NRC_LT&amp;SFM exclude Casks</t>
  </si>
  <si>
    <t xml:space="preserve">The "Cost Source Tab" is the foundation of all costs - </t>
  </si>
  <si>
    <t>Ending Balance</t>
  </si>
  <si>
    <t>Beg Balance</t>
  </si>
  <si>
    <t>LT &amp; SFM</t>
  </si>
  <si>
    <t>LT &amp; SFM less Casks</t>
  </si>
  <si>
    <t xml:space="preserve">LT &amp; SFM ISFSI &amp; Pool Ops </t>
  </si>
  <si>
    <t>LT Only</t>
  </si>
  <si>
    <t>Min for LT Only going forward</t>
  </si>
  <si>
    <t>Ending NDT Balance &gt; Min?</t>
  </si>
  <si>
    <t>Excess</t>
  </si>
  <si>
    <t>Cum Subject to DOE Litigation</t>
  </si>
  <si>
    <t>Contrib as % of Litigation Claims</t>
  </si>
  <si>
    <t>2014$</t>
  </si>
  <si>
    <t>Escalation Rate</t>
  </si>
  <si>
    <t>Escalation Factor</t>
  </si>
  <si>
    <t>Nominal$</t>
  </si>
  <si>
    <t>Annual Escalation Factor</t>
  </si>
  <si>
    <t>LT, SFM &amp; SR</t>
  </si>
  <si>
    <t>SNF Litigation Recovery</t>
  </si>
  <si>
    <t>SFM Only</t>
  </si>
  <si>
    <t>SR Only</t>
  </si>
  <si>
    <t>Base_Start 2053_Variable Growth Rates, Simple</t>
  </si>
  <si>
    <t>Base_Start 2068_Variable Growth Rates, Simple</t>
  </si>
  <si>
    <t>Adder Costs</t>
  </si>
  <si>
    <t>LOAD MATRIX</t>
  </si>
  <si>
    <t>Spent Fuel Management Cost Detail</t>
  </si>
  <si>
    <t>[based on TLG/EVY estimate of $1,242 million)</t>
  </si>
  <si>
    <t>NRC Minimum (50.75 amount) =</t>
  </si>
  <si>
    <t>Other Dry Fuel Costs (Security Diesel, Mods)</t>
  </si>
  <si>
    <t>90% recovery on 3 year lag</t>
  </si>
  <si>
    <t>LT and SFM</t>
  </si>
  <si>
    <t>LT, SFM Pool &amp; ISFSI Ops (exclude Dry)</t>
  </si>
  <si>
    <t>LT and SFM except Dry Cask (hardware only)</t>
  </si>
  <si>
    <t>LT and SFM (all) Costs Funded by NDT and Provisional Trust</t>
  </si>
  <si>
    <t>LT and SFM Costs (excluding all Dry Fuel) Funded by NDT</t>
  </si>
  <si>
    <t>LT &amp; SFM (ex dry)</t>
  </si>
  <si>
    <t>LT &amp; SFM (ex Casks)</t>
  </si>
  <si>
    <t>LT and SFM Costs Funded by NDT and Delayed Provisional Trust</t>
  </si>
  <si>
    <t>Cum Contrib</t>
  </si>
  <si>
    <t>Original Costs</t>
  </si>
  <si>
    <t>Shift Timing of Cost</t>
  </si>
  <si>
    <t>Shift 2014$ to Nominal (then year) $</t>
  </si>
  <si>
    <t>Estimate DOE Lit Recoveries</t>
  </si>
  <si>
    <t>Assumptions and Instructions for Funding Scenarios</t>
  </si>
  <si>
    <t>Entries should only be entered in this tab</t>
  </si>
  <si>
    <t xml:space="preserve">    Use the methodology for past NRC filings</t>
  </si>
  <si>
    <t xml:space="preserve">    Represent what would be filed with the NRC</t>
  </si>
  <si>
    <t xml:space="preserve">    Use a REAL analysis (meaning inflation is excluded)</t>
  </si>
  <si>
    <t xml:space="preserve">Tabs that start "NRC_" </t>
  </si>
  <si>
    <t xml:space="preserve">    All the remaining sheets pull from "load matrix table" in this tab</t>
  </si>
  <si>
    <t xml:space="preserve">    All cost data on this tab is in REAL 2014$</t>
  </si>
  <si>
    <t xml:space="preserve">    Include spent fuel litigation recovery at a 90% rate with a three year lag</t>
  </si>
  <si>
    <t xml:space="preserve">    Allows varying escalation/growth rates between costs and investment returns</t>
  </si>
  <si>
    <t xml:space="preserve">    Is either REAL or NOMINAL depending on the inputs</t>
  </si>
  <si>
    <t xml:space="preserve">Tabs that start "With DOE_" </t>
  </si>
  <si>
    <t>With DOE_Base_68</t>
  </si>
  <si>
    <t>Cost Esclation Rate</t>
  </si>
  <si>
    <t>Investment Growth Rate</t>
  </si>
  <si>
    <t>Contribution EOY 2014</t>
  </si>
  <si>
    <t>With DOE_Base_53</t>
  </si>
  <si>
    <t>NRC Min (50.75 Amount)</t>
  </si>
  <si>
    <t>Eliminate Dormancy</t>
  </si>
  <si>
    <t>Delta 2014$</t>
  </si>
  <si>
    <t>Delta %</t>
  </si>
  <si>
    <t>TLG/EVY DCE</t>
  </si>
  <si>
    <t>Site Restoration</t>
  </si>
  <si>
    <t>Total</t>
  </si>
  <si>
    <t>License Termination (activity)</t>
  </si>
  <si>
    <t>License Termination (dormancy)</t>
  </si>
  <si>
    <t>SFM (Pool Ops)</t>
  </si>
  <si>
    <t>SFM (ISFSI Construction)</t>
  </si>
  <si>
    <t>SFM (ISFSI Ops)</t>
  </si>
  <si>
    <t>SFM (Casks)</t>
  </si>
  <si>
    <t>SFM (Dry Cask Loading Campaign)</t>
  </si>
  <si>
    <t>Funding Scenario Calculations</t>
  </si>
  <si>
    <t>License Termination (activity) compared to NRC Minimum</t>
  </si>
  <si>
    <t>NRC Min</t>
  </si>
  <si>
    <t xml:space="preserve">  Delta (2014$)</t>
  </si>
  <si>
    <t xml:space="preserve">  Delta (%)</t>
  </si>
  <si>
    <t>Minimum Funding based on NRC Methodology</t>
  </si>
  <si>
    <t>LT only</t>
  </si>
  <si>
    <t>LT, SNF (Pool Ops &amp; ISFSI Ops)</t>
  </si>
  <si>
    <t>LT, SNF (all except Casks)</t>
  </si>
  <si>
    <t>LT, SNF (all)</t>
  </si>
  <si>
    <t>Top Off Requirement based on NRC Methodology</t>
  </si>
  <si>
    <t>1/1/14 dated calculation</t>
  </si>
  <si>
    <t>by NDT (2014 Dollars)</t>
  </si>
  <si>
    <t>LT and SFM Costs (excluding Casks) Funded by NDT &amp; Provisional</t>
  </si>
  <si>
    <t>Trust (2014 Dollars)</t>
  </si>
  <si>
    <t>Financial Assurance Reverse Calculation</t>
  </si>
  <si>
    <t>Financial Assurance for License Termination (only) Funded</t>
  </si>
  <si>
    <t>Calculate NDT Balance assuming DOE Litigation Recoveries</t>
  </si>
  <si>
    <t>License Termination Costs compared to NRC Minimum</t>
  </si>
  <si>
    <t>(50.75 Amount) (2014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</si>
</sst>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;\-#,##0;&quot;-&quot;"/>
    <numFmt numFmtId="166" formatCode="###,###,##0,_);\(###,###,##0,\);&quot;-&quot;\ "/>
    <numFmt numFmtId="167" formatCode="0.000_)"/>
    <numFmt numFmtId="168" formatCode="_(&quot;$&quot;* #,##0_);_(&quot;$&quot;* \(#,##0\);_(&quot;$&quot;* &quot;-&quot;??_);_(@_)"/>
    <numFmt numFmtId="169" formatCode="0.0%"/>
    <numFmt numFmtId="170" formatCode="_(&quot;Rp.&quot;* #,##0_);_(&quot;Rp.&quot;* \(#,##0\);_(&quot;Rp.&quot;* &quot;-&quot;_);_(@_)"/>
    <numFmt numFmtId="171" formatCode="00000"/>
    <numFmt numFmtId="172" formatCode="_([$€-2]* #,##0.00_);_([$€-2]* \(#,##0.00\);_([$€-2]* &quot;-&quot;??_)"/>
    <numFmt numFmtId="173" formatCode="&quot;Rp.&quot;#,##0.00_);\(&quot;Rp.&quot;#,##0.00\)"/>
    <numFmt numFmtId="174" formatCode="0.00_)"/>
    <numFmt numFmtId="175" formatCode="###,###,##0,;\(###,###,##0,\);0"/>
    <numFmt numFmtId="176" formatCode="0%_);\(0%\)"/>
    <numFmt numFmtId="177" formatCode="General_)"/>
    <numFmt numFmtId="178" formatCode="#,##0.000_);\(#,##0.000\)"/>
    <numFmt numFmtId="179" formatCode="m/d/yyyy;@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sz val="12"/>
      <name val="Times New Roman"/>
      <family val="1"/>
    </font>
    <font>
      <b/>
      <sz val="11"/>
      <color indexed="9"/>
      <name val="Calibri"/>
      <family val="2"/>
    </font>
    <font>
      <sz val="11"/>
      <name val="Tms Rmn"/>
    </font>
    <font>
      <sz val="10"/>
      <name val="MS Sans Serif"/>
      <family val="2"/>
    </font>
    <font>
      <sz val="10"/>
      <name val="Helv"/>
    </font>
    <font>
      <sz val="8"/>
      <color indexed="16"/>
      <name val="MS Sans Serif"/>
      <family val="2"/>
    </font>
    <font>
      <sz val="10"/>
      <name val="MS Serif"/>
      <family val="1"/>
    </font>
    <font>
      <sz val="11"/>
      <name val="Book Antiqua"/>
      <family val="1"/>
    </font>
    <font>
      <sz val="10"/>
      <color indexed="8"/>
      <name val="Tahoma"/>
      <family val="2"/>
    </font>
    <font>
      <i/>
      <sz val="8"/>
      <name val="Arial"/>
      <family val="2"/>
    </font>
    <font>
      <sz val="10"/>
      <color indexed="16"/>
      <name val="MS Serif"/>
      <family val="1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0"/>
      <name val="Arial"/>
      <family val="2"/>
    </font>
    <font>
      <sz val="9"/>
      <name val="Arial"/>
      <family val="2"/>
    </font>
    <font>
      <sz val="11"/>
      <color indexed="62"/>
      <name val="Calibri"/>
      <family val="2"/>
    </font>
    <font>
      <sz val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Calibri"/>
      <family val="2"/>
    </font>
    <font>
      <sz val="10"/>
      <name val="Times New Roman"/>
      <family val="1"/>
    </font>
    <font>
      <sz val="10"/>
      <color indexed="8"/>
      <name val="Trebuchet MS"/>
      <family val="2"/>
    </font>
    <font>
      <sz val="10"/>
      <name val="Courier"/>
      <family val="3"/>
    </font>
    <font>
      <sz val="10"/>
      <color theme="1"/>
      <name val="Tahoma"/>
      <family val="2"/>
    </font>
    <font>
      <sz val="12"/>
      <color theme="1"/>
      <name val="Arial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2"/>
      <color indexed="8"/>
      <name val="Arial"/>
      <family val="2"/>
    </font>
    <font>
      <b/>
      <sz val="10"/>
      <name val="MS Sans Serif"/>
      <family val="2"/>
    </font>
    <font>
      <sz val="8"/>
      <name val="Helv"/>
    </font>
    <font>
      <b/>
      <i/>
      <sz val="12"/>
      <color indexed="9"/>
      <name val="Arial"/>
      <family val="2"/>
    </font>
    <font>
      <b/>
      <sz val="8"/>
      <color indexed="17"/>
      <name val="Arial"/>
      <family val="2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</font>
    <font>
      <sz val="11"/>
      <name val="Century Schoolbook"/>
      <family val="1"/>
    </font>
    <font>
      <b/>
      <sz val="11"/>
      <name val="Century Schoolbook"/>
      <family val="1"/>
    </font>
    <font>
      <b/>
      <sz val="16"/>
      <name val="Century Schoolbook"/>
      <family val="1"/>
    </font>
    <font>
      <b/>
      <sz val="14"/>
      <name val="Century Schoolbook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0"/>
      <name val="Century Schoolbook"/>
    </font>
    <font>
      <sz val="11"/>
      <color theme="1"/>
      <name val="Century Schoolbook"/>
    </font>
    <font>
      <b/>
      <sz val="14"/>
      <color theme="1"/>
      <name val="Century Schoolbook"/>
    </font>
    <font>
      <b/>
      <u/>
      <sz val="14"/>
      <color theme="1"/>
      <name val="Century Schoolbook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theme="0"/>
      <name val="Century Schoolbook"/>
      <family val="1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33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2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7" fontId="3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2" fillId="21" borderId="2" applyBorder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3" fontId="6" fillId="22" borderId="0" applyNumberFormat="0" applyBorder="0" applyAlignment="0" applyProtection="0"/>
    <xf numFmtId="165" fontId="9" fillId="0" borderId="0" applyFill="0" applyBorder="0" applyAlignment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2" fillId="20" borderId="0" applyFont="0" applyBorder="0" applyAlignment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0" fontId="11" fillId="0" borderId="0" applyNumberFormat="0" applyFill="0" applyBorder="0" applyProtection="0">
      <alignment horizontal="center" wrapText="1"/>
    </xf>
    <xf numFmtId="4" fontId="6" fillId="25" borderId="5" applyNumberFormat="0" applyProtection="0">
      <alignment horizontal="right" wrapText="1"/>
    </xf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40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0" fontId="17" fillId="0" borderId="6" applyBorder="0" applyProtection="0"/>
    <xf numFmtId="0" fontId="18" fillId="0" borderId="0" applyNumberFormat="0" applyAlignment="0">
      <alignment horizontal="left"/>
    </xf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8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20" borderId="0" applyNumberFormat="0" applyBorder="0" applyAlignment="0" applyProtection="0"/>
    <xf numFmtId="0" fontId="22" fillId="0" borderId="0" applyNumberFormat="0" applyAlignment="0">
      <alignment horizontal="left"/>
    </xf>
    <xf numFmtId="172" fontId="16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8" fontId="15" fillId="0" borderId="0"/>
    <xf numFmtId="164" fontId="19" fillId="0" borderId="0" applyFont="0" applyFill="0" applyBorder="0" applyAlignment="0" applyProtection="0"/>
    <xf numFmtId="173" fontId="2" fillId="0" borderId="0" applyFont="0" applyFill="0" applyBorder="0" applyAlignment="0" applyProtection="0">
      <alignment horizontal="center"/>
    </xf>
    <xf numFmtId="0" fontId="2" fillId="0" borderId="0" applyFont="0" applyFill="0" applyBorder="0" applyAlignment="0" applyProtection="0">
      <alignment horizontal="center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38" fontId="11" fillId="22" borderId="0" applyNumberFormat="0" applyBorder="0" applyAlignment="0" applyProtection="0"/>
    <xf numFmtId="38" fontId="11" fillId="22" borderId="0" applyNumberFormat="0" applyBorder="0" applyAlignment="0" applyProtection="0"/>
    <xf numFmtId="0" fontId="26" fillId="21" borderId="7">
      <alignment vertical="top" wrapText="1"/>
    </xf>
    <xf numFmtId="0" fontId="27" fillId="0" borderId="8" applyNumberFormat="0" applyAlignment="0" applyProtection="0">
      <alignment horizontal="left" vertical="center"/>
    </xf>
    <xf numFmtId="0" fontId="27" fillId="0" borderId="9">
      <alignment horizontal="left" vertical="center"/>
    </xf>
    <xf numFmtId="4" fontId="28" fillId="22" borderId="0" applyNumberFormat="0" applyFill="0" applyBorder="0" applyAlignment="0" applyProtection="0"/>
    <xf numFmtId="0" fontId="11" fillId="0" borderId="0" applyNumberFormat="0" applyFont="0" applyFill="0" applyBorder="0" applyProtection="0">
      <alignment horizontal="center" vertical="top" wrapText="1"/>
    </xf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2" fillId="0" borderId="0"/>
    <xf numFmtId="0" fontId="26" fillId="0" borderId="0">
      <protection hidden="1"/>
    </xf>
    <xf numFmtId="37" fontId="2" fillId="0" borderId="0" applyNumberFormat="0" applyAlignment="0">
      <alignment horizontal="left"/>
      <protection locked="0"/>
    </xf>
    <xf numFmtId="37" fontId="33" fillId="0" borderId="0">
      <alignment horizontal="right"/>
      <protection locked="0"/>
    </xf>
    <xf numFmtId="37" fontId="33" fillId="0" borderId="0">
      <alignment horizontal="right"/>
      <protection locked="0"/>
    </xf>
    <xf numFmtId="10" fontId="11" fillId="26" borderId="1" applyNumberFormat="0" applyBorder="0" applyAlignment="0" applyProtection="0"/>
    <xf numFmtId="10" fontId="11" fillId="26" borderId="1" applyNumberFormat="0" applyBorder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2" fillId="0" borderId="14" applyNumberFormat="0">
      <alignment horizontal="left" wrapText="1"/>
      <protection locked="0"/>
    </xf>
    <xf numFmtId="0" fontId="35" fillId="0" borderId="0">
      <alignment horizontal="justify"/>
    </xf>
    <xf numFmtId="37" fontId="27" fillId="0" borderId="15" applyNumberFormat="0">
      <alignment horizontal="centerContinuous" wrapText="1"/>
    </xf>
    <xf numFmtId="0" fontId="2" fillId="26" borderId="14" applyNumberFormat="0" applyProtection="0">
      <alignment vertical="center" wrapText="1"/>
    </xf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9" fontId="6" fillId="22" borderId="0" applyNumberFormat="0" applyFont="0" applyBorder="0" applyAlignment="0">
      <protection locked="0"/>
    </xf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37" fontId="38" fillId="0" borderId="0"/>
    <xf numFmtId="0" fontId="2" fillId="0" borderId="17">
      <alignment horizontal="center"/>
    </xf>
    <xf numFmtId="0" fontId="2" fillId="22" borderId="14" applyNumberFormat="0" applyAlignment="0"/>
    <xf numFmtId="174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9" fillId="0" borderId="0">
      <alignment vertical="top"/>
    </xf>
    <xf numFmtId="0" fontId="9" fillId="0" borderId="0">
      <alignment vertical="top"/>
    </xf>
    <xf numFmtId="0" fontId="40" fillId="0" borderId="0"/>
    <xf numFmtId="0" fontId="9" fillId="0" borderId="0" applyAlignment="0">
      <alignment vertical="top" wrapText="1"/>
      <protection locked="0"/>
    </xf>
    <xf numFmtId="0" fontId="41" fillId="0" borderId="0"/>
    <xf numFmtId="37" fontId="23" fillId="0" borderId="0"/>
    <xf numFmtId="0" fontId="4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4" fontId="43" fillId="0" borderId="0"/>
    <xf numFmtId="0" fontId="4" fillId="0" borderId="0"/>
    <xf numFmtId="0" fontId="15" fillId="0" borderId="0"/>
    <xf numFmtId="0" fontId="15" fillId="0" borderId="0"/>
    <xf numFmtId="0" fontId="40" fillId="0" borderId="0"/>
    <xf numFmtId="0" fontId="11" fillId="0" borderId="0"/>
    <xf numFmtId="0" fontId="4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37" fontId="23" fillId="0" borderId="0"/>
    <xf numFmtId="0" fontId="2" fillId="0" borderId="0">
      <alignment vertical="top"/>
    </xf>
    <xf numFmtId="0" fontId="2" fillId="0" borderId="0"/>
    <xf numFmtId="0" fontId="15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4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8" borderId="14" applyNumberFormat="0" applyFont="0" applyBorder="0" applyAlignment="0" applyProtection="0"/>
    <xf numFmtId="0" fontId="2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4" fillId="29" borderId="18" applyNumberFormat="0" applyFont="0" applyAlignment="0" applyProtection="0"/>
    <xf numFmtId="0" fontId="2" fillId="29" borderId="18" applyNumberFormat="0" applyFont="0" applyAlignment="0" applyProtection="0"/>
    <xf numFmtId="175" fontId="4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46" fillId="0" borderId="0">
      <alignment horizontal="right"/>
    </xf>
    <xf numFmtId="0" fontId="47" fillId="23" borderId="19" applyNumberFormat="0" applyAlignment="0" applyProtection="0"/>
    <xf numFmtId="0" fontId="47" fillId="23" borderId="19" applyNumberFormat="0" applyAlignment="0" applyProtection="0"/>
    <xf numFmtId="0" fontId="47" fillId="23" borderId="19" applyNumberFormat="0" applyAlignment="0" applyProtection="0"/>
    <xf numFmtId="0" fontId="47" fillId="23" borderId="19" applyNumberFormat="0" applyAlignment="0" applyProtection="0"/>
    <xf numFmtId="0" fontId="47" fillId="23" borderId="19" applyNumberFormat="0" applyAlignment="0" applyProtection="0"/>
    <xf numFmtId="0" fontId="47" fillId="23" borderId="19" applyNumberFormat="0" applyAlignment="0" applyProtection="0"/>
    <xf numFmtId="0" fontId="47" fillId="23" borderId="19" applyNumberFormat="0" applyAlignment="0" applyProtection="0"/>
    <xf numFmtId="0" fontId="16" fillId="0" borderId="0"/>
    <xf numFmtId="176" fontId="2" fillId="0" borderId="0" applyFont="0" applyFill="0" applyBorder="0" applyAlignment="0" applyProtection="0"/>
    <xf numFmtId="0" fontId="1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49" fillId="0" borderId="20">
      <alignment horizontal="center"/>
    </xf>
    <xf numFmtId="3" fontId="15" fillId="0" borderId="0" applyFont="0" applyFill="0" applyBorder="0" applyAlignment="0" applyProtection="0"/>
    <xf numFmtId="0" fontId="15" fillId="30" borderId="0" applyNumberFormat="0" applyFont="0" applyBorder="0" applyAlignment="0" applyProtection="0"/>
    <xf numFmtId="14" fontId="50" fillId="0" borderId="0" applyNumberFormat="0" applyFill="0" applyBorder="0" applyAlignment="0" applyProtection="0">
      <alignment horizontal="left"/>
    </xf>
    <xf numFmtId="3" fontId="6" fillId="25" borderId="5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51" fillId="21" borderId="0" applyAlignment="0"/>
    <xf numFmtId="0" fontId="52" fillId="0" borderId="6"/>
    <xf numFmtId="40" fontId="53" fillId="0" borderId="0" applyBorder="0">
      <alignment horizontal="right"/>
    </xf>
    <xf numFmtId="0" fontId="26" fillId="26" borderId="14" applyNumberFormat="0" applyAlignment="0">
      <alignment horizontal="center"/>
    </xf>
    <xf numFmtId="0" fontId="54" fillId="0" borderId="0" applyFill="0" applyBorder="0" applyProtection="0">
      <alignment horizontal="left" vertical="top"/>
    </xf>
    <xf numFmtId="40" fontId="5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7" fontId="59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177" fontId="60" fillId="0" borderId="0" xfId="942" applyFont="1" applyProtection="1"/>
    <xf numFmtId="177" fontId="61" fillId="0" borderId="20" xfId="942" applyFont="1" applyBorder="1" applyAlignment="1" applyProtection="1">
      <alignment horizontal="center" wrapText="1"/>
    </xf>
    <xf numFmtId="177" fontId="60" fillId="0" borderId="0" xfId="942" applyFont="1" applyAlignment="1" applyProtection="1">
      <alignment horizontal="centerContinuous"/>
    </xf>
    <xf numFmtId="177" fontId="60" fillId="0" borderId="0" xfId="942" applyFont="1" applyAlignment="1" applyProtection="1">
      <alignment horizontal="center"/>
    </xf>
    <xf numFmtId="177" fontId="61" fillId="0" borderId="0" xfId="942" applyFont="1" applyAlignment="1" applyProtection="1">
      <alignment horizontal="centerContinuous"/>
    </xf>
    <xf numFmtId="177" fontId="62" fillId="0" borderId="0" xfId="942" applyFont="1" applyAlignment="1" applyProtection="1">
      <alignment horizontal="centerContinuous"/>
    </xf>
    <xf numFmtId="177" fontId="63" fillId="0" borderId="0" xfId="942" applyFont="1" applyAlignment="1" applyProtection="1">
      <alignment horizontal="centerContinuous"/>
    </xf>
    <xf numFmtId="177" fontId="61" fillId="0" borderId="0" xfId="942" applyFont="1" applyBorder="1" applyAlignment="1" applyProtection="1">
      <alignment horizontal="center" wrapText="1"/>
    </xf>
    <xf numFmtId="177" fontId="61" fillId="0" borderId="23" xfId="942" applyFont="1" applyBorder="1" applyAlignment="1" applyProtection="1">
      <alignment horizontal="center" wrapText="1"/>
    </xf>
    <xf numFmtId="177" fontId="61" fillId="0" borderId="8" xfId="942" applyFont="1" applyBorder="1" applyAlignment="1" applyProtection="1">
      <alignment horizontal="center" wrapText="1"/>
    </xf>
    <xf numFmtId="177" fontId="61" fillId="0" borderId="24" xfId="942" applyFont="1" applyBorder="1" applyAlignment="1" applyProtection="1">
      <alignment horizontal="center" wrapText="1"/>
    </xf>
    <xf numFmtId="38" fontId="60" fillId="0" borderId="25" xfId="574" applyNumberFormat="1" applyFont="1" applyBorder="1" applyProtection="1"/>
    <xf numFmtId="38" fontId="60" fillId="0" borderId="0" xfId="574" applyNumberFormat="1" applyFont="1" applyBorder="1" applyProtection="1"/>
    <xf numFmtId="38" fontId="60" fillId="0" borderId="26" xfId="574" applyNumberFormat="1" applyFont="1" applyBorder="1" applyProtection="1"/>
    <xf numFmtId="38" fontId="60" fillId="0" borderId="27" xfId="574" applyNumberFormat="1" applyFont="1" applyBorder="1" applyProtection="1"/>
    <xf numFmtId="38" fontId="60" fillId="0" borderId="28" xfId="574" applyNumberFormat="1" applyFont="1" applyBorder="1" applyProtection="1"/>
    <xf numFmtId="38" fontId="60" fillId="0" borderId="29" xfId="574" applyNumberFormat="1" applyFont="1" applyBorder="1" applyProtection="1"/>
    <xf numFmtId="177" fontId="60" fillId="0" borderId="0" xfId="942" applyFont="1" applyBorder="1" applyProtection="1"/>
    <xf numFmtId="40" fontId="60" fillId="0" borderId="25" xfId="574" applyNumberFormat="1" applyFont="1" applyBorder="1" applyProtection="1"/>
    <xf numFmtId="177" fontId="60" fillId="0" borderId="0" xfId="942" applyFont="1" applyBorder="1" applyAlignment="1" applyProtection="1">
      <alignment horizontal="centerContinuous"/>
    </xf>
    <xf numFmtId="37" fontId="60" fillId="0" borderId="0" xfId="942" applyNumberFormat="1" applyFont="1" applyProtection="1"/>
    <xf numFmtId="177" fontId="62" fillId="0" borderId="0" xfId="942" applyFont="1" applyAlignment="1" applyProtection="1">
      <alignment horizontal="center"/>
    </xf>
    <xf numFmtId="177" fontId="63" fillId="0" borderId="0" xfId="942" applyFont="1" applyAlignment="1" applyProtection="1">
      <alignment horizontal="center"/>
    </xf>
    <xf numFmtId="37" fontId="60" fillId="0" borderId="25" xfId="942" applyNumberFormat="1" applyFont="1" applyBorder="1" applyProtection="1"/>
    <xf numFmtId="37" fontId="60" fillId="0" borderId="0" xfId="942" applyNumberFormat="1" applyFont="1" applyBorder="1" applyProtection="1"/>
    <xf numFmtId="37" fontId="60" fillId="0" borderId="32" xfId="942" applyNumberFormat="1" applyFont="1" applyBorder="1" applyProtection="1"/>
    <xf numFmtId="37" fontId="60" fillId="0" borderId="30" xfId="942" applyNumberFormat="1" applyFont="1" applyBorder="1" applyProtection="1"/>
    <xf numFmtId="37" fontId="60" fillId="0" borderId="20" xfId="942" applyNumberFormat="1" applyFont="1" applyBorder="1" applyProtection="1"/>
    <xf numFmtId="37" fontId="60" fillId="0" borderId="31" xfId="942" applyNumberFormat="1" applyFont="1" applyBorder="1" applyProtection="1"/>
    <xf numFmtId="37" fontId="60" fillId="0" borderId="34" xfId="942" applyNumberFormat="1" applyFont="1" applyBorder="1" applyProtection="1"/>
    <xf numFmtId="37" fontId="60" fillId="0" borderId="35" xfId="942" applyNumberFormat="1" applyFont="1" applyBorder="1" applyProtection="1"/>
    <xf numFmtId="177" fontId="60" fillId="0" borderId="36" xfId="942" applyFont="1" applyBorder="1" applyProtection="1"/>
    <xf numFmtId="37" fontId="0" fillId="0" borderId="0" xfId="0" applyNumberFormat="1"/>
    <xf numFmtId="37" fontId="0" fillId="0" borderId="25" xfId="0" applyNumberFormat="1" applyBorder="1"/>
    <xf numFmtId="37" fontId="0" fillId="0" borderId="0" xfId="0" applyNumberFormat="1" applyBorder="1"/>
    <xf numFmtId="169" fontId="0" fillId="0" borderId="0" xfId="2" applyNumberFormat="1" applyFont="1" applyBorder="1"/>
    <xf numFmtId="37" fontId="0" fillId="0" borderId="32" xfId="0" applyNumberFormat="1" applyBorder="1"/>
    <xf numFmtId="37" fontId="0" fillId="0" borderId="30" xfId="0" applyNumberFormat="1" applyBorder="1"/>
    <xf numFmtId="37" fontId="0" fillId="0" borderId="20" xfId="0" applyNumberFormat="1" applyBorder="1"/>
    <xf numFmtId="37" fontId="0" fillId="0" borderId="31" xfId="0" applyNumberFormat="1" applyBorder="1"/>
    <xf numFmtId="37" fontId="0" fillId="0" borderId="34" xfId="0" applyNumberFormat="1" applyBorder="1"/>
    <xf numFmtId="37" fontId="0" fillId="0" borderId="35" xfId="0" applyNumberFormat="1" applyBorder="1"/>
    <xf numFmtId="37" fontId="0" fillId="0" borderId="36" xfId="0" applyNumberFormat="1" applyBorder="1"/>
    <xf numFmtId="37" fontId="0" fillId="0" borderId="0" xfId="0" applyNumberFormat="1" applyBorder="1" applyAlignment="1">
      <alignment horizontal="center"/>
    </xf>
    <xf numFmtId="177" fontId="61" fillId="0" borderId="22" xfId="942" applyFont="1" applyBorder="1" applyAlignment="1" applyProtection="1">
      <alignment horizontal="center" wrapText="1"/>
    </xf>
    <xf numFmtId="37" fontId="0" fillId="0" borderId="37" xfId="0" applyNumberFormat="1" applyBorder="1"/>
    <xf numFmtId="37" fontId="0" fillId="0" borderId="33" xfId="0" applyNumberFormat="1" applyBorder="1"/>
    <xf numFmtId="37" fontId="0" fillId="0" borderId="38" xfId="0" applyNumberForma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62" fillId="0" borderId="0" xfId="942" applyFont="1" applyAlignment="1" applyProtection="1"/>
    <xf numFmtId="177" fontId="63" fillId="0" borderId="0" xfId="942" applyFont="1" applyAlignment="1" applyProtection="1"/>
    <xf numFmtId="177" fontId="62" fillId="0" borderId="0" xfId="942" applyFont="1" applyAlignment="1" applyProtection="1">
      <alignment horizontal="left"/>
    </xf>
    <xf numFmtId="177" fontId="63" fillId="0" borderId="0" xfId="942" applyFont="1" applyAlignment="1" applyProtection="1">
      <alignment horizontal="left"/>
    </xf>
    <xf numFmtId="37" fontId="0" fillId="0" borderId="0" xfId="0" applyNumberFormat="1" applyAlignment="1">
      <alignment horizontal="center"/>
    </xf>
    <xf numFmtId="177" fontId="61" fillId="0" borderId="39" xfId="942" applyFont="1" applyBorder="1" applyAlignment="1" applyProtection="1">
      <alignment horizontal="center" wrapText="1"/>
    </xf>
    <xf numFmtId="177" fontId="61" fillId="0" borderId="40" xfId="942" applyFont="1" applyBorder="1" applyAlignment="1" applyProtection="1">
      <alignment horizontal="center" wrapText="1"/>
    </xf>
    <xf numFmtId="177" fontId="61" fillId="0" borderId="41" xfId="942" applyFont="1" applyBorder="1" applyAlignment="1" applyProtection="1">
      <alignment horizontal="center" wrapText="1"/>
    </xf>
    <xf numFmtId="37" fontId="0" fillId="0" borderId="20" xfId="0" applyNumberFormat="1" applyBorder="1" applyAlignment="1">
      <alignment horizontal="center"/>
    </xf>
    <xf numFmtId="9" fontId="0" fillId="0" borderId="32" xfId="2" applyFont="1" applyBorder="1"/>
    <xf numFmtId="10" fontId="0" fillId="0" borderId="0" xfId="2" applyNumberFormat="1" applyFont="1" applyBorder="1"/>
    <xf numFmtId="178" fontId="0" fillId="0" borderId="0" xfId="0" applyNumberFormat="1" applyBorder="1"/>
    <xf numFmtId="177" fontId="60" fillId="0" borderId="0" xfId="942" applyFont="1" applyBorder="1" applyAlignment="1" applyProtection="1">
      <alignment horizontal="center"/>
    </xf>
    <xf numFmtId="37" fontId="0" fillId="0" borderId="40" xfId="0" applyNumberFormat="1" applyBorder="1"/>
    <xf numFmtId="169" fontId="0" fillId="0" borderId="22" xfId="2" applyNumberFormat="1" applyFont="1" applyBorder="1"/>
    <xf numFmtId="177" fontId="60" fillId="0" borderId="34" xfId="942" applyFont="1" applyBorder="1" applyAlignment="1" applyProtection="1">
      <alignment horizontal="center"/>
    </xf>
    <xf numFmtId="177" fontId="60" fillId="0" borderId="35" xfId="942" applyFont="1" applyBorder="1" applyAlignment="1" applyProtection="1">
      <alignment horizontal="center"/>
    </xf>
    <xf numFmtId="177" fontId="60" fillId="0" borderId="36" xfId="942" applyFont="1" applyBorder="1" applyAlignment="1" applyProtection="1">
      <alignment horizontal="center"/>
    </xf>
    <xf numFmtId="37" fontId="60" fillId="0" borderId="36" xfId="942" applyNumberFormat="1" applyFont="1" applyBorder="1" applyProtection="1"/>
    <xf numFmtId="37" fontId="62" fillId="0" borderId="0" xfId="942" applyNumberFormat="1" applyFont="1" applyAlignment="1" applyProtection="1"/>
    <xf numFmtId="37" fontId="63" fillId="0" borderId="0" xfId="942" applyNumberFormat="1" applyFont="1" applyAlignment="1" applyProtection="1"/>
    <xf numFmtId="37" fontId="0" fillId="0" borderId="39" xfId="0" applyNumberFormat="1" applyBorder="1"/>
    <xf numFmtId="37" fontId="0" fillId="0" borderId="41" xfId="0" applyNumberFormat="1" applyBorder="1"/>
    <xf numFmtId="9" fontId="0" fillId="0" borderId="0" xfId="2" applyFont="1" applyBorder="1"/>
    <xf numFmtId="177" fontId="61" fillId="0" borderId="0" xfId="0" applyNumberFormat="1" applyFont="1" applyAlignment="1">
      <alignment horizontal="center" wrapText="1"/>
    </xf>
    <xf numFmtId="177" fontId="60" fillId="0" borderId="0" xfId="0" applyNumberFormat="1" applyFont="1" applyAlignment="1">
      <alignment horizontal="center"/>
    </xf>
    <xf numFmtId="10" fontId="0" fillId="32" borderId="0" xfId="2" applyNumberFormat="1" applyFont="1" applyFill="1" applyBorder="1"/>
    <xf numFmtId="177" fontId="61" fillId="32" borderId="8" xfId="942" applyFont="1" applyFill="1" applyBorder="1" applyAlignment="1" applyProtection="1">
      <alignment horizontal="center" wrapText="1"/>
    </xf>
    <xf numFmtId="169" fontId="0" fillId="32" borderId="0" xfId="2" applyNumberFormat="1" applyFont="1" applyFill="1" applyBorder="1"/>
    <xf numFmtId="10" fontId="0" fillId="33" borderId="22" xfId="2" applyNumberFormat="1" applyFont="1" applyFill="1" applyBorder="1"/>
    <xf numFmtId="169" fontId="0" fillId="33" borderId="22" xfId="2" applyNumberFormat="1" applyFont="1" applyFill="1" applyBorder="1"/>
    <xf numFmtId="0" fontId="0" fillId="0" borderId="0" xfId="0" applyAlignment="1">
      <alignment horizontal="center"/>
    </xf>
    <xf numFmtId="37" fontId="66" fillId="32" borderId="8" xfId="0" applyNumberFormat="1" applyFont="1" applyFill="1" applyBorder="1" applyAlignment="1">
      <alignment horizontal="center" wrapText="1"/>
    </xf>
    <xf numFmtId="37" fontId="66" fillId="0" borderId="8" xfId="0" applyNumberFormat="1" applyFont="1" applyBorder="1" applyAlignment="1">
      <alignment horizontal="center" wrapText="1"/>
    </xf>
    <xf numFmtId="177" fontId="63" fillId="0" borderId="0" xfId="942" applyFont="1" applyFill="1" applyAlignment="1" applyProtection="1">
      <alignment horizontal="left"/>
    </xf>
    <xf numFmtId="0" fontId="69" fillId="0" borderId="0" xfId="0" applyFont="1"/>
    <xf numFmtId="0" fontId="70" fillId="0" borderId="0" xfId="0" applyFont="1"/>
    <xf numFmtId="37" fontId="70" fillId="0" borderId="0" xfId="0" applyNumberFormat="1" applyFont="1"/>
    <xf numFmtId="0" fontId="71" fillId="0" borderId="0" xfId="0" applyFont="1"/>
    <xf numFmtId="164" fontId="70" fillId="0" borderId="14" xfId="1" applyNumberFormat="1" applyFont="1" applyBorder="1"/>
    <xf numFmtId="15" fontId="70" fillId="0" borderId="14" xfId="0" applyNumberFormat="1" applyFont="1" applyBorder="1"/>
    <xf numFmtId="0" fontId="70" fillId="0" borderId="14" xfId="0" applyFont="1" applyBorder="1"/>
    <xf numFmtId="0" fontId="70" fillId="0" borderId="0" xfId="0" applyFont="1" applyBorder="1"/>
    <xf numFmtId="164" fontId="70" fillId="0" borderId="0" xfId="0" applyNumberFormat="1" applyFont="1"/>
    <xf numFmtId="37" fontId="70" fillId="0" borderId="14" xfId="0" applyNumberFormat="1" applyFont="1" applyBorder="1"/>
    <xf numFmtId="0" fontId="70" fillId="0" borderId="0" xfId="0" applyFont="1" applyAlignment="1">
      <alignment horizontal="right"/>
    </xf>
    <xf numFmtId="10" fontId="70" fillId="0" borderId="14" xfId="2" applyNumberFormat="1" applyFont="1" applyBorder="1"/>
    <xf numFmtId="10" fontId="70" fillId="0" borderId="14" xfId="0" applyNumberFormat="1" applyFont="1" applyBorder="1"/>
    <xf numFmtId="37" fontId="0" fillId="0" borderId="22" xfId="0" applyNumberFormat="1" applyBorder="1"/>
    <xf numFmtId="37" fontId="72" fillId="0" borderId="0" xfId="0" applyNumberFormat="1" applyFont="1"/>
    <xf numFmtId="37" fontId="72" fillId="0" borderId="39" xfId="0" applyNumberFormat="1" applyFont="1" applyBorder="1"/>
    <xf numFmtId="37" fontId="72" fillId="0" borderId="40" xfId="0" applyNumberFormat="1" applyFont="1" applyBorder="1"/>
    <xf numFmtId="37" fontId="72" fillId="0" borderId="41" xfId="0" applyNumberFormat="1" applyFont="1" applyBorder="1"/>
    <xf numFmtId="37" fontId="72" fillId="0" borderId="30" xfId="0" applyNumberFormat="1" applyFont="1" applyBorder="1"/>
    <xf numFmtId="37" fontId="72" fillId="0" borderId="20" xfId="0" applyNumberFormat="1" applyFont="1" applyBorder="1"/>
    <xf numFmtId="179" fontId="72" fillId="0" borderId="31" xfId="0" applyNumberFormat="1" applyFont="1" applyBorder="1"/>
    <xf numFmtId="37" fontId="72" fillId="0" borderId="0" xfId="0" applyNumberFormat="1" applyFont="1" applyBorder="1"/>
    <xf numFmtId="179" fontId="72" fillId="0" borderId="0" xfId="0" applyNumberFormat="1" applyFont="1" applyBorder="1"/>
    <xf numFmtId="37" fontId="72" fillId="0" borderId="23" xfId="0" applyNumberFormat="1" applyFont="1" applyBorder="1"/>
    <xf numFmtId="37" fontId="72" fillId="0" borderId="8" xfId="0" applyNumberFormat="1" applyFont="1" applyBorder="1"/>
    <xf numFmtId="37" fontId="72" fillId="0" borderId="24" xfId="0" applyNumberFormat="1" applyFont="1" applyBorder="1"/>
    <xf numFmtId="37" fontId="73" fillId="0" borderId="0" xfId="0" applyNumberFormat="1" applyFont="1" applyBorder="1"/>
    <xf numFmtId="37" fontId="72" fillId="0" borderId="25" xfId="0" applyNumberFormat="1" applyFont="1" applyBorder="1"/>
    <xf numFmtId="37" fontId="72" fillId="0" borderId="32" xfId="0" applyNumberFormat="1" applyFont="1" applyBorder="1"/>
    <xf numFmtId="37" fontId="72" fillId="0" borderId="34" xfId="0" applyNumberFormat="1" applyFont="1" applyBorder="1"/>
    <xf numFmtId="37" fontId="72" fillId="0" borderId="35" xfId="0" applyNumberFormat="1" applyFont="1" applyBorder="1"/>
    <xf numFmtId="37" fontId="72" fillId="0" borderId="36" xfId="0" applyNumberFormat="1" applyFont="1" applyBorder="1"/>
    <xf numFmtId="37" fontId="72" fillId="0" borderId="31" xfId="0" applyNumberFormat="1" applyFont="1" applyBorder="1"/>
    <xf numFmtId="169" fontId="72" fillId="0" borderId="31" xfId="2" applyNumberFormat="1" applyFont="1" applyBorder="1"/>
    <xf numFmtId="37" fontId="73" fillId="0" borderId="0" xfId="0" applyNumberFormat="1" applyFont="1"/>
    <xf numFmtId="177" fontId="62" fillId="0" borderId="0" xfId="942" applyFont="1" applyAlignment="1" applyProtection="1">
      <alignment horizontal="center"/>
    </xf>
    <xf numFmtId="177" fontId="63" fillId="0" borderId="0" xfId="942" applyFont="1" applyAlignment="1" applyProtection="1">
      <alignment horizontal="center"/>
    </xf>
    <xf numFmtId="177" fontId="68" fillId="31" borderId="0" xfId="942" applyFont="1" applyFill="1" applyAlignment="1" applyProtection="1">
      <alignment horizontal="center"/>
    </xf>
    <xf numFmtId="177" fontId="74" fillId="31" borderId="0" xfId="942" applyFont="1" applyFill="1" applyAlignment="1" applyProtection="1">
      <alignment horizontal="center"/>
    </xf>
  </cellXfs>
  <cellStyles count="1255">
    <cellStyle name="_x0013_" xfId="3"/>
    <cellStyle name="-" xfId="4"/>
    <cellStyle name="_x0013_ 2" xfId="5"/>
    <cellStyle name="_x0013__UiiTargets_2012-15-0411PE" xfId="6"/>
    <cellStyle name="20% - Accent1 2" xfId="7"/>
    <cellStyle name="20% - Accent1 2 2" xfId="8"/>
    <cellStyle name="20% - Accent1 2 2 2" xfId="9"/>
    <cellStyle name="20% - Accent1 2 2 2 2" xfId="10"/>
    <cellStyle name="20% - Accent1 2 2 2_Actions" xfId="11"/>
    <cellStyle name="20% - Accent1 2 2 3" xfId="12"/>
    <cellStyle name="20% - Accent1 2 2_Actions" xfId="13"/>
    <cellStyle name="20% - Accent1 3 2" xfId="14"/>
    <cellStyle name="20% - Accent1 3 2 2" xfId="15"/>
    <cellStyle name="20% - Accent1 3 2 2 2" xfId="16"/>
    <cellStyle name="20% - Accent1 3 2 2_Actions" xfId="17"/>
    <cellStyle name="20% - Accent1 3 2 3" xfId="18"/>
    <cellStyle name="20% - Accent1 3 2_Actions" xfId="19"/>
    <cellStyle name="20% - Accent1 4 2" xfId="20"/>
    <cellStyle name="20% - Accent1 4 2 2" xfId="21"/>
    <cellStyle name="20% - Accent1 4 2 2 2" xfId="22"/>
    <cellStyle name="20% - Accent1 4 2 2_Actions" xfId="23"/>
    <cellStyle name="20% - Accent1 4 2 3" xfId="24"/>
    <cellStyle name="20% - Accent1 4 2_Actions" xfId="25"/>
    <cellStyle name="20% - Accent1 5 2" xfId="26"/>
    <cellStyle name="20% - Accent1 5 2 2" xfId="27"/>
    <cellStyle name="20% - Accent1 5 2 2 2" xfId="28"/>
    <cellStyle name="20% - Accent1 5 2 2_Actions" xfId="29"/>
    <cellStyle name="20% - Accent1 5 2 3" xfId="30"/>
    <cellStyle name="20% - Accent1 5 2_Actions" xfId="31"/>
    <cellStyle name="20% - Accent1 6" xfId="32"/>
    <cellStyle name="20% - Accent1 6 2" xfId="33"/>
    <cellStyle name="20% - Accent1 6 2 2" xfId="34"/>
    <cellStyle name="20% - Accent1 6 2_Actions" xfId="35"/>
    <cellStyle name="20% - Accent1 6 3" xfId="36"/>
    <cellStyle name="20% - Accent1 6_Actions" xfId="37"/>
    <cellStyle name="20% - Accent1 7" xfId="38"/>
    <cellStyle name="20% - Accent1 7 2" xfId="39"/>
    <cellStyle name="20% - Accent1 7 2 2" xfId="40"/>
    <cellStyle name="20% - Accent1 7 2_Actions" xfId="41"/>
    <cellStyle name="20% - Accent1 7 3" xfId="42"/>
    <cellStyle name="20% - Accent1 7_Actions" xfId="43"/>
    <cellStyle name="20% - Accent2 2" xfId="44"/>
    <cellStyle name="20% - Accent2 2 2" xfId="45"/>
    <cellStyle name="20% - Accent2 2 2 2" xfId="46"/>
    <cellStyle name="20% - Accent2 2 2 2 2" xfId="47"/>
    <cellStyle name="20% - Accent2 2 2 2_Actions" xfId="48"/>
    <cellStyle name="20% - Accent2 2 2 3" xfId="49"/>
    <cellStyle name="20% - Accent2 2 2_Actions" xfId="50"/>
    <cellStyle name="20% - Accent2 3 2" xfId="51"/>
    <cellStyle name="20% - Accent2 3 2 2" xfId="52"/>
    <cellStyle name="20% - Accent2 3 2 2 2" xfId="53"/>
    <cellStyle name="20% - Accent2 3 2 2_Actions" xfId="54"/>
    <cellStyle name="20% - Accent2 3 2 3" xfId="55"/>
    <cellStyle name="20% - Accent2 3 2_Actions" xfId="56"/>
    <cellStyle name="20% - Accent2 4 2" xfId="57"/>
    <cellStyle name="20% - Accent2 4 2 2" xfId="58"/>
    <cellStyle name="20% - Accent2 4 2 2 2" xfId="59"/>
    <cellStyle name="20% - Accent2 4 2 2_Actions" xfId="60"/>
    <cellStyle name="20% - Accent2 4 2 3" xfId="61"/>
    <cellStyle name="20% - Accent2 4 2_Actions" xfId="62"/>
    <cellStyle name="20% - Accent2 5 2" xfId="63"/>
    <cellStyle name="20% - Accent2 5 2 2" xfId="64"/>
    <cellStyle name="20% - Accent2 5 2 2 2" xfId="65"/>
    <cellStyle name="20% - Accent2 5 2 2_Actions" xfId="66"/>
    <cellStyle name="20% - Accent2 5 2 3" xfId="67"/>
    <cellStyle name="20% - Accent2 5 2_Actions" xfId="68"/>
    <cellStyle name="20% - Accent2 6" xfId="69"/>
    <cellStyle name="20% - Accent2 6 2" xfId="70"/>
    <cellStyle name="20% - Accent2 6 2 2" xfId="71"/>
    <cellStyle name="20% - Accent2 6 2_Actions" xfId="72"/>
    <cellStyle name="20% - Accent2 6 3" xfId="73"/>
    <cellStyle name="20% - Accent2 6_Actions" xfId="74"/>
    <cellStyle name="20% - Accent2 7" xfId="75"/>
    <cellStyle name="20% - Accent2 7 2" xfId="76"/>
    <cellStyle name="20% - Accent2 7 2 2" xfId="77"/>
    <cellStyle name="20% - Accent2 7 2_Actions" xfId="78"/>
    <cellStyle name="20% - Accent2 7 3" xfId="79"/>
    <cellStyle name="20% - Accent2 7_Actions" xfId="80"/>
    <cellStyle name="20% - Accent3 2" xfId="81"/>
    <cellStyle name="20% - Accent3 2 2" xfId="82"/>
    <cellStyle name="20% - Accent3 2 2 2" xfId="83"/>
    <cellStyle name="20% - Accent3 2 2 2 2" xfId="84"/>
    <cellStyle name="20% - Accent3 2 2 2_Actions" xfId="85"/>
    <cellStyle name="20% - Accent3 2 2 3" xfId="86"/>
    <cellStyle name="20% - Accent3 2 2_Actions" xfId="87"/>
    <cellStyle name="20% - Accent3 3 2" xfId="88"/>
    <cellStyle name="20% - Accent3 3 2 2" xfId="89"/>
    <cellStyle name="20% - Accent3 3 2 2 2" xfId="90"/>
    <cellStyle name="20% - Accent3 3 2 2_Actions" xfId="91"/>
    <cellStyle name="20% - Accent3 3 2 3" xfId="92"/>
    <cellStyle name="20% - Accent3 3 2_Actions" xfId="93"/>
    <cellStyle name="20% - Accent3 4 2" xfId="94"/>
    <cellStyle name="20% - Accent3 4 2 2" xfId="95"/>
    <cellStyle name="20% - Accent3 4 2 2 2" xfId="96"/>
    <cellStyle name="20% - Accent3 4 2 2_Actions" xfId="97"/>
    <cellStyle name="20% - Accent3 4 2 3" xfId="98"/>
    <cellStyle name="20% - Accent3 4 2_Actions" xfId="99"/>
    <cellStyle name="20% - Accent3 5 2" xfId="100"/>
    <cellStyle name="20% - Accent3 5 2 2" xfId="101"/>
    <cellStyle name="20% - Accent3 5 2 2 2" xfId="102"/>
    <cellStyle name="20% - Accent3 5 2 2_Actions" xfId="103"/>
    <cellStyle name="20% - Accent3 5 2 3" xfId="104"/>
    <cellStyle name="20% - Accent3 5 2_Actions" xfId="105"/>
    <cellStyle name="20% - Accent3 6" xfId="106"/>
    <cellStyle name="20% - Accent3 6 2" xfId="107"/>
    <cellStyle name="20% - Accent3 6 2 2" xfId="108"/>
    <cellStyle name="20% - Accent3 6 2_Actions" xfId="109"/>
    <cellStyle name="20% - Accent3 6 3" xfId="110"/>
    <cellStyle name="20% - Accent3 6_Actions" xfId="111"/>
    <cellStyle name="20% - Accent3 7" xfId="112"/>
    <cellStyle name="20% - Accent3 7 2" xfId="113"/>
    <cellStyle name="20% - Accent3 7 2 2" xfId="114"/>
    <cellStyle name="20% - Accent3 7 2_Actions" xfId="115"/>
    <cellStyle name="20% - Accent3 7 3" xfId="116"/>
    <cellStyle name="20% - Accent3 7_Actions" xfId="117"/>
    <cellStyle name="20% - Accent4 2" xfId="118"/>
    <cellStyle name="20% - Accent4 2 2" xfId="119"/>
    <cellStyle name="20% - Accent4 2 2 2" xfId="120"/>
    <cellStyle name="20% - Accent4 2 2 2 2" xfId="121"/>
    <cellStyle name="20% - Accent4 2 2 2_Actions" xfId="122"/>
    <cellStyle name="20% - Accent4 2 2 3" xfId="123"/>
    <cellStyle name="20% - Accent4 2 2_Actions" xfId="124"/>
    <cellStyle name="20% - Accent4 3 2" xfId="125"/>
    <cellStyle name="20% - Accent4 3 2 2" xfId="126"/>
    <cellStyle name="20% - Accent4 3 2 2 2" xfId="127"/>
    <cellStyle name="20% - Accent4 3 2 2_Actions" xfId="128"/>
    <cellStyle name="20% - Accent4 3 2 3" xfId="129"/>
    <cellStyle name="20% - Accent4 3 2_Actions" xfId="130"/>
    <cellStyle name="20% - Accent4 4 2" xfId="131"/>
    <cellStyle name="20% - Accent4 4 2 2" xfId="132"/>
    <cellStyle name="20% - Accent4 4 2 2 2" xfId="133"/>
    <cellStyle name="20% - Accent4 4 2 2_Actions" xfId="134"/>
    <cellStyle name="20% - Accent4 4 2 3" xfId="135"/>
    <cellStyle name="20% - Accent4 4 2_Actions" xfId="136"/>
    <cellStyle name="20% - Accent4 5 2" xfId="137"/>
    <cellStyle name="20% - Accent4 5 2 2" xfId="138"/>
    <cellStyle name="20% - Accent4 5 2 2 2" xfId="139"/>
    <cellStyle name="20% - Accent4 5 2 2_Actions" xfId="140"/>
    <cellStyle name="20% - Accent4 5 2 3" xfId="141"/>
    <cellStyle name="20% - Accent4 5 2_Actions" xfId="142"/>
    <cellStyle name="20% - Accent4 6" xfId="143"/>
    <cellStyle name="20% - Accent4 6 2" xfId="144"/>
    <cellStyle name="20% - Accent4 6 2 2" xfId="145"/>
    <cellStyle name="20% - Accent4 6 2_Actions" xfId="146"/>
    <cellStyle name="20% - Accent4 6 3" xfId="147"/>
    <cellStyle name="20% - Accent4 6_Actions" xfId="148"/>
    <cellStyle name="20% - Accent4 7" xfId="149"/>
    <cellStyle name="20% - Accent4 7 2" xfId="150"/>
    <cellStyle name="20% - Accent4 7 2 2" xfId="151"/>
    <cellStyle name="20% - Accent4 7 2_Actions" xfId="152"/>
    <cellStyle name="20% - Accent4 7 3" xfId="153"/>
    <cellStyle name="20% - Accent4 7_Actions" xfId="154"/>
    <cellStyle name="20% - Accent5 2" xfId="155"/>
    <cellStyle name="20% - Accent5 2 2" xfId="156"/>
    <cellStyle name="20% - Accent5 2 2 2" xfId="157"/>
    <cellStyle name="20% - Accent5 2 2 2 2" xfId="158"/>
    <cellStyle name="20% - Accent5 2 2 2_Actions" xfId="159"/>
    <cellStyle name="20% - Accent5 2 2 3" xfId="160"/>
    <cellStyle name="20% - Accent5 2 2_Actions" xfId="161"/>
    <cellStyle name="20% - Accent5 3 2" xfId="162"/>
    <cellStyle name="20% - Accent5 3 2 2" xfId="163"/>
    <cellStyle name="20% - Accent5 3 2 2 2" xfId="164"/>
    <cellStyle name="20% - Accent5 3 2 2_Actions" xfId="165"/>
    <cellStyle name="20% - Accent5 3 2 3" xfId="166"/>
    <cellStyle name="20% - Accent5 3 2_Actions" xfId="167"/>
    <cellStyle name="20% - Accent5 4 2" xfId="168"/>
    <cellStyle name="20% - Accent5 4 2 2" xfId="169"/>
    <cellStyle name="20% - Accent5 4 2 2 2" xfId="170"/>
    <cellStyle name="20% - Accent5 4 2 2_Actions" xfId="171"/>
    <cellStyle name="20% - Accent5 4 2 3" xfId="172"/>
    <cellStyle name="20% - Accent5 4 2_Actions" xfId="173"/>
    <cellStyle name="20% - Accent5 5 2" xfId="174"/>
    <cellStyle name="20% - Accent5 5 2 2" xfId="175"/>
    <cellStyle name="20% - Accent5 5 2 2 2" xfId="176"/>
    <cellStyle name="20% - Accent5 5 2 2_Actions" xfId="177"/>
    <cellStyle name="20% - Accent5 5 2 3" xfId="178"/>
    <cellStyle name="20% - Accent5 5 2_Actions" xfId="179"/>
    <cellStyle name="20% - Accent5 6" xfId="180"/>
    <cellStyle name="20% - Accent5 6 2" xfId="181"/>
    <cellStyle name="20% - Accent5 6 2 2" xfId="182"/>
    <cellStyle name="20% - Accent5 6 2_Actions" xfId="183"/>
    <cellStyle name="20% - Accent5 6 3" xfId="184"/>
    <cellStyle name="20% - Accent5 6_Actions" xfId="185"/>
    <cellStyle name="20% - Accent5 7" xfId="186"/>
    <cellStyle name="20% - Accent5 7 2" xfId="187"/>
    <cellStyle name="20% - Accent5 7 2 2" xfId="188"/>
    <cellStyle name="20% - Accent5 7 2_Actions" xfId="189"/>
    <cellStyle name="20% - Accent5 7 3" xfId="190"/>
    <cellStyle name="20% - Accent5 7_Actions" xfId="191"/>
    <cellStyle name="20% - Accent6 2" xfId="192"/>
    <cellStyle name="20% - Accent6 2 2" xfId="193"/>
    <cellStyle name="20% - Accent6 2 2 2" xfId="194"/>
    <cellStyle name="20% - Accent6 2 2 2 2" xfId="195"/>
    <cellStyle name="20% - Accent6 2 2 2_Actions" xfId="196"/>
    <cellStyle name="20% - Accent6 2 2 3" xfId="197"/>
    <cellStyle name="20% - Accent6 2 2_Actions" xfId="198"/>
    <cellStyle name="20% - Accent6 3 2" xfId="199"/>
    <cellStyle name="20% - Accent6 3 2 2" xfId="200"/>
    <cellStyle name="20% - Accent6 3 2 2 2" xfId="201"/>
    <cellStyle name="20% - Accent6 3 2 2_Actions" xfId="202"/>
    <cellStyle name="20% - Accent6 3 2 3" xfId="203"/>
    <cellStyle name="20% - Accent6 3 2_Actions" xfId="204"/>
    <cellStyle name="20% - Accent6 4 2" xfId="205"/>
    <cellStyle name="20% - Accent6 4 2 2" xfId="206"/>
    <cellStyle name="20% - Accent6 4 2 2 2" xfId="207"/>
    <cellStyle name="20% - Accent6 4 2 2_Actions" xfId="208"/>
    <cellStyle name="20% - Accent6 4 2 3" xfId="209"/>
    <cellStyle name="20% - Accent6 4 2_Actions" xfId="210"/>
    <cellStyle name="20% - Accent6 5 2" xfId="211"/>
    <cellStyle name="20% - Accent6 5 2 2" xfId="212"/>
    <cellStyle name="20% - Accent6 5 2 2 2" xfId="213"/>
    <cellStyle name="20% - Accent6 5 2 2_Actions" xfId="214"/>
    <cellStyle name="20% - Accent6 5 2 3" xfId="215"/>
    <cellStyle name="20% - Accent6 5 2_Actions" xfId="216"/>
    <cellStyle name="20% - Accent6 6" xfId="217"/>
    <cellStyle name="20% - Accent6 6 2" xfId="218"/>
    <cellStyle name="20% - Accent6 6 2 2" xfId="219"/>
    <cellStyle name="20% - Accent6 6 2_Actions" xfId="220"/>
    <cellStyle name="20% - Accent6 6 3" xfId="221"/>
    <cellStyle name="20% - Accent6 6_Actions" xfId="222"/>
    <cellStyle name="20% - Accent6 7" xfId="223"/>
    <cellStyle name="20% - Accent6 7 2" xfId="224"/>
    <cellStyle name="20% - Accent6 7 2 2" xfId="225"/>
    <cellStyle name="20% - Accent6 7 2_Actions" xfId="226"/>
    <cellStyle name="20% - Accent6 7 3" xfId="227"/>
    <cellStyle name="20% - Accent6 7_Actions" xfId="228"/>
    <cellStyle name="40% - Accent1 2" xfId="229"/>
    <cellStyle name="40% - Accent1 2 2" xfId="230"/>
    <cellStyle name="40% - Accent1 2 2 2" xfId="231"/>
    <cellStyle name="40% - Accent1 2 2 2 2" xfId="232"/>
    <cellStyle name="40% - Accent1 2 2 2_Actions" xfId="233"/>
    <cellStyle name="40% - Accent1 2 2 3" xfId="234"/>
    <cellStyle name="40% - Accent1 2 2_Actions" xfId="235"/>
    <cellStyle name="40% - Accent1 3 2" xfId="236"/>
    <cellStyle name="40% - Accent1 3 2 2" xfId="237"/>
    <cellStyle name="40% - Accent1 3 2 2 2" xfId="238"/>
    <cellStyle name="40% - Accent1 3 2 2_Actions" xfId="239"/>
    <cellStyle name="40% - Accent1 3 2 3" xfId="240"/>
    <cellStyle name="40% - Accent1 3 2_Actions" xfId="241"/>
    <cellStyle name="40% - Accent1 4 2" xfId="242"/>
    <cellStyle name="40% - Accent1 4 2 2" xfId="243"/>
    <cellStyle name="40% - Accent1 4 2 2 2" xfId="244"/>
    <cellStyle name="40% - Accent1 4 2 2_Actions" xfId="245"/>
    <cellStyle name="40% - Accent1 4 2 3" xfId="246"/>
    <cellStyle name="40% - Accent1 4 2_Actions" xfId="247"/>
    <cellStyle name="40% - Accent1 5 2" xfId="248"/>
    <cellStyle name="40% - Accent1 5 2 2" xfId="249"/>
    <cellStyle name="40% - Accent1 5 2 2 2" xfId="250"/>
    <cellStyle name="40% - Accent1 5 2 2_Actions" xfId="251"/>
    <cellStyle name="40% - Accent1 5 2 3" xfId="252"/>
    <cellStyle name="40% - Accent1 5 2_Actions" xfId="253"/>
    <cellStyle name="40% - Accent1 6" xfId="254"/>
    <cellStyle name="40% - Accent1 6 2" xfId="255"/>
    <cellStyle name="40% - Accent1 6 2 2" xfId="256"/>
    <cellStyle name="40% - Accent1 6 2_Actions" xfId="257"/>
    <cellStyle name="40% - Accent1 6 3" xfId="258"/>
    <cellStyle name="40% - Accent1 6_Actions" xfId="259"/>
    <cellStyle name="40% - Accent1 7" xfId="260"/>
    <cellStyle name="40% - Accent1 7 2" xfId="261"/>
    <cellStyle name="40% - Accent1 7 2 2" xfId="262"/>
    <cellStyle name="40% - Accent1 7 2_Actions" xfId="263"/>
    <cellStyle name="40% - Accent1 7 3" xfId="264"/>
    <cellStyle name="40% - Accent1 7_Actions" xfId="265"/>
    <cellStyle name="40% - Accent2 2" xfId="266"/>
    <cellStyle name="40% - Accent2 2 2" xfId="267"/>
    <cellStyle name="40% - Accent2 2 2 2" xfId="268"/>
    <cellStyle name="40% - Accent2 2 2 2 2" xfId="269"/>
    <cellStyle name="40% - Accent2 2 2 2_Actions" xfId="270"/>
    <cellStyle name="40% - Accent2 2 2 3" xfId="271"/>
    <cellStyle name="40% - Accent2 2 2_Actions" xfId="272"/>
    <cellStyle name="40% - Accent2 3 2" xfId="273"/>
    <cellStyle name="40% - Accent2 3 2 2" xfId="274"/>
    <cellStyle name="40% - Accent2 3 2 2 2" xfId="275"/>
    <cellStyle name="40% - Accent2 3 2 2_Actions" xfId="276"/>
    <cellStyle name="40% - Accent2 3 2 3" xfId="277"/>
    <cellStyle name="40% - Accent2 3 2_Actions" xfId="278"/>
    <cellStyle name="40% - Accent2 4 2" xfId="279"/>
    <cellStyle name="40% - Accent2 4 2 2" xfId="280"/>
    <cellStyle name="40% - Accent2 4 2 2 2" xfId="281"/>
    <cellStyle name="40% - Accent2 4 2 2_Actions" xfId="282"/>
    <cellStyle name="40% - Accent2 4 2 3" xfId="283"/>
    <cellStyle name="40% - Accent2 4 2_Actions" xfId="284"/>
    <cellStyle name="40% - Accent2 5 2" xfId="285"/>
    <cellStyle name="40% - Accent2 5 2 2" xfId="286"/>
    <cellStyle name="40% - Accent2 5 2 2 2" xfId="287"/>
    <cellStyle name="40% - Accent2 5 2 2_Actions" xfId="288"/>
    <cellStyle name="40% - Accent2 5 2 3" xfId="289"/>
    <cellStyle name="40% - Accent2 5 2_Actions" xfId="290"/>
    <cellStyle name="40% - Accent2 6" xfId="291"/>
    <cellStyle name="40% - Accent2 6 2" xfId="292"/>
    <cellStyle name="40% - Accent2 6 2 2" xfId="293"/>
    <cellStyle name="40% - Accent2 6 2_Actions" xfId="294"/>
    <cellStyle name="40% - Accent2 6 3" xfId="295"/>
    <cellStyle name="40% - Accent2 6_Actions" xfId="296"/>
    <cellStyle name="40% - Accent2 7" xfId="297"/>
    <cellStyle name="40% - Accent2 7 2" xfId="298"/>
    <cellStyle name="40% - Accent2 7 2 2" xfId="299"/>
    <cellStyle name="40% - Accent2 7 2_Actions" xfId="300"/>
    <cellStyle name="40% - Accent2 7 3" xfId="301"/>
    <cellStyle name="40% - Accent2 7_Actions" xfId="302"/>
    <cellStyle name="40% - Accent3 2" xfId="303"/>
    <cellStyle name="40% - Accent3 2 2" xfId="304"/>
    <cellStyle name="40% - Accent3 2 2 2" xfId="305"/>
    <cellStyle name="40% - Accent3 2 2 2 2" xfId="306"/>
    <cellStyle name="40% - Accent3 2 2 2_Actions" xfId="307"/>
    <cellStyle name="40% - Accent3 2 2 3" xfId="308"/>
    <cellStyle name="40% - Accent3 2 2_Actions" xfId="309"/>
    <cellStyle name="40% - Accent3 3 2" xfId="310"/>
    <cellStyle name="40% - Accent3 3 2 2" xfId="311"/>
    <cellStyle name="40% - Accent3 3 2 2 2" xfId="312"/>
    <cellStyle name="40% - Accent3 3 2 2_Actions" xfId="313"/>
    <cellStyle name="40% - Accent3 3 2 3" xfId="314"/>
    <cellStyle name="40% - Accent3 3 2_Actions" xfId="315"/>
    <cellStyle name="40% - Accent3 4 2" xfId="316"/>
    <cellStyle name="40% - Accent3 4 2 2" xfId="317"/>
    <cellStyle name="40% - Accent3 4 2 2 2" xfId="318"/>
    <cellStyle name="40% - Accent3 4 2 2_Actions" xfId="319"/>
    <cellStyle name="40% - Accent3 4 2 3" xfId="320"/>
    <cellStyle name="40% - Accent3 4 2_Actions" xfId="321"/>
    <cellStyle name="40% - Accent3 5 2" xfId="322"/>
    <cellStyle name="40% - Accent3 5 2 2" xfId="323"/>
    <cellStyle name="40% - Accent3 5 2 2 2" xfId="324"/>
    <cellStyle name="40% - Accent3 5 2 2_Actions" xfId="325"/>
    <cellStyle name="40% - Accent3 5 2 3" xfId="326"/>
    <cellStyle name="40% - Accent3 5 2_Actions" xfId="327"/>
    <cellStyle name="40% - Accent3 6" xfId="328"/>
    <cellStyle name="40% - Accent3 6 2" xfId="329"/>
    <cellStyle name="40% - Accent3 6 2 2" xfId="330"/>
    <cellStyle name="40% - Accent3 6 2_Actions" xfId="331"/>
    <cellStyle name="40% - Accent3 6 3" xfId="332"/>
    <cellStyle name="40% - Accent3 6_Actions" xfId="333"/>
    <cellStyle name="40% - Accent3 7" xfId="334"/>
    <cellStyle name="40% - Accent3 7 2" xfId="335"/>
    <cellStyle name="40% - Accent3 7 2 2" xfId="336"/>
    <cellStyle name="40% - Accent3 7 2_Actions" xfId="337"/>
    <cellStyle name="40% - Accent3 7 3" xfId="338"/>
    <cellStyle name="40% - Accent3 7_Actions" xfId="339"/>
    <cellStyle name="40% - Accent4 2" xfId="340"/>
    <cellStyle name="40% - Accent4 2 2" xfId="341"/>
    <cellStyle name="40% - Accent4 2 2 2" xfId="342"/>
    <cellStyle name="40% - Accent4 2 2 2 2" xfId="343"/>
    <cellStyle name="40% - Accent4 2 2 2_Actions" xfId="344"/>
    <cellStyle name="40% - Accent4 2 2 3" xfId="345"/>
    <cellStyle name="40% - Accent4 2 2_Actions" xfId="346"/>
    <cellStyle name="40% - Accent4 3 2" xfId="347"/>
    <cellStyle name="40% - Accent4 3 2 2" xfId="348"/>
    <cellStyle name="40% - Accent4 3 2 2 2" xfId="349"/>
    <cellStyle name="40% - Accent4 3 2 2_Actions" xfId="350"/>
    <cellStyle name="40% - Accent4 3 2 3" xfId="351"/>
    <cellStyle name="40% - Accent4 3 2_Actions" xfId="352"/>
    <cellStyle name="40% - Accent4 4 2" xfId="353"/>
    <cellStyle name="40% - Accent4 4 2 2" xfId="354"/>
    <cellStyle name="40% - Accent4 4 2 2 2" xfId="355"/>
    <cellStyle name="40% - Accent4 4 2 2_Actions" xfId="356"/>
    <cellStyle name="40% - Accent4 4 2 3" xfId="357"/>
    <cellStyle name="40% - Accent4 4 2_Actions" xfId="358"/>
    <cellStyle name="40% - Accent4 5 2" xfId="359"/>
    <cellStyle name="40% - Accent4 5 2 2" xfId="360"/>
    <cellStyle name="40% - Accent4 5 2 2 2" xfId="361"/>
    <cellStyle name="40% - Accent4 5 2 2_Actions" xfId="362"/>
    <cellStyle name="40% - Accent4 5 2 3" xfId="363"/>
    <cellStyle name="40% - Accent4 5 2_Actions" xfId="364"/>
    <cellStyle name="40% - Accent4 6" xfId="365"/>
    <cellStyle name="40% - Accent4 6 2" xfId="366"/>
    <cellStyle name="40% - Accent4 6 2 2" xfId="367"/>
    <cellStyle name="40% - Accent4 6 2_Actions" xfId="368"/>
    <cellStyle name="40% - Accent4 6 3" xfId="369"/>
    <cellStyle name="40% - Accent4 6_Actions" xfId="370"/>
    <cellStyle name="40% - Accent4 7" xfId="371"/>
    <cellStyle name="40% - Accent4 7 2" xfId="372"/>
    <cellStyle name="40% - Accent4 7 2 2" xfId="373"/>
    <cellStyle name="40% - Accent4 7 2_Actions" xfId="374"/>
    <cellStyle name="40% - Accent4 7 3" xfId="375"/>
    <cellStyle name="40% - Accent4 7_Actions" xfId="376"/>
    <cellStyle name="40% - Accent5 2" xfId="377"/>
    <cellStyle name="40% - Accent5 2 2" xfId="378"/>
    <cellStyle name="40% - Accent5 2 2 2" xfId="379"/>
    <cellStyle name="40% - Accent5 2 2 2 2" xfId="380"/>
    <cellStyle name="40% - Accent5 2 2 2_Actions" xfId="381"/>
    <cellStyle name="40% - Accent5 2 2 3" xfId="382"/>
    <cellStyle name="40% - Accent5 2 2_Actions" xfId="383"/>
    <cellStyle name="40% - Accent5 3 2" xfId="384"/>
    <cellStyle name="40% - Accent5 3 2 2" xfId="385"/>
    <cellStyle name="40% - Accent5 3 2 2 2" xfId="386"/>
    <cellStyle name="40% - Accent5 3 2 2_Actions" xfId="387"/>
    <cellStyle name="40% - Accent5 3 2 3" xfId="388"/>
    <cellStyle name="40% - Accent5 3 2_Actions" xfId="389"/>
    <cellStyle name="40% - Accent5 4 2" xfId="390"/>
    <cellStyle name="40% - Accent5 4 2 2" xfId="391"/>
    <cellStyle name="40% - Accent5 4 2 2 2" xfId="392"/>
    <cellStyle name="40% - Accent5 4 2 2_Actions" xfId="393"/>
    <cellStyle name="40% - Accent5 4 2 3" xfId="394"/>
    <cellStyle name="40% - Accent5 4 2_Actions" xfId="395"/>
    <cellStyle name="40% - Accent5 5 2" xfId="396"/>
    <cellStyle name="40% - Accent5 5 2 2" xfId="397"/>
    <cellStyle name="40% - Accent5 5 2 2 2" xfId="398"/>
    <cellStyle name="40% - Accent5 5 2 2_Actions" xfId="399"/>
    <cellStyle name="40% - Accent5 5 2 3" xfId="400"/>
    <cellStyle name="40% - Accent5 5 2_Actions" xfId="401"/>
    <cellStyle name="40% - Accent5 6" xfId="402"/>
    <cellStyle name="40% - Accent5 6 2" xfId="403"/>
    <cellStyle name="40% - Accent5 6 2 2" xfId="404"/>
    <cellStyle name="40% - Accent5 6 2_Actions" xfId="405"/>
    <cellStyle name="40% - Accent5 6 3" xfId="406"/>
    <cellStyle name="40% - Accent5 6_Actions" xfId="407"/>
    <cellStyle name="40% - Accent5 7" xfId="408"/>
    <cellStyle name="40% - Accent5 7 2" xfId="409"/>
    <cellStyle name="40% - Accent5 7 2 2" xfId="410"/>
    <cellStyle name="40% - Accent5 7 2_Actions" xfId="411"/>
    <cellStyle name="40% - Accent5 7 3" xfId="412"/>
    <cellStyle name="40% - Accent5 7_Actions" xfId="413"/>
    <cellStyle name="40% - Accent6 2" xfId="414"/>
    <cellStyle name="40% - Accent6 2 2" xfId="415"/>
    <cellStyle name="40% - Accent6 2 2 2" xfId="416"/>
    <cellStyle name="40% - Accent6 2 2 2 2" xfId="417"/>
    <cellStyle name="40% - Accent6 2 2 2_Actions" xfId="418"/>
    <cellStyle name="40% - Accent6 2 2 3" xfId="419"/>
    <cellStyle name="40% - Accent6 2 2_Actions" xfId="420"/>
    <cellStyle name="40% - Accent6 3 2" xfId="421"/>
    <cellStyle name="40% - Accent6 3 2 2" xfId="422"/>
    <cellStyle name="40% - Accent6 3 2 2 2" xfId="423"/>
    <cellStyle name="40% - Accent6 3 2 2_Actions" xfId="424"/>
    <cellStyle name="40% - Accent6 3 2 3" xfId="425"/>
    <cellStyle name="40% - Accent6 3 2_Actions" xfId="426"/>
    <cellStyle name="40% - Accent6 4 2" xfId="427"/>
    <cellStyle name="40% - Accent6 4 2 2" xfId="428"/>
    <cellStyle name="40% - Accent6 4 2 2 2" xfId="429"/>
    <cellStyle name="40% - Accent6 4 2 2_Actions" xfId="430"/>
    <cellStyle name="40% - Accent6 4 2 3" xfId="431"/>
    <cellStyle name="40% - Accent6 4 2_Actions" xfId="432"/>
    <cellStyle name="40% - Accent6 5 2" xfId="433"/>
    <cellStyle name="40% - Accent6 5 2 2" xfId="434"/>
    <cellStyle name="40% - Accent6 5 2 2 2" xfId="435"/>
    <cellStyle name="40% - Accent6 5 2 2_Actions" xfId="436"/>
    <cellStyle name="40% - Accent6 5 2 3" xfId="437"/>
    <cellStyle name="40% - Accent6 5 2_Actions" xfId="438"/>
    <cellStyle name="40% - Accent6 6" xfId="439"/>
    <cellStyle name="40% - Accent6 6 2" xfId="440"/>
    <cellStyle name="40% - Accent6 6 2 2" xfId="441"/>
    <cellStyle name="40% - Accent6 6 2_Actions" xfId="442"/>
    <cellStyle name="40% - Accent6 6 3" xfId="443"/>
    <cellStyle name="40% - Accent6 6_Actions" xfId="444"/>
    <cellStyle name="40% - Accent6 7" xfId="445"/>
    <cellStyle name="40% - Accent6 7 2" xfId="446"/>
    <cellStyle name="40% - Accent6 7 2 2" xfId="447"/>
    <cellStyle name="40% - Accent6 7 2_Actions" xfId="448"/>
    <cellStyle name="40% - Accent6 7 3" xfId="449"/>
    <cellStyle name="40% - Accent6 7_Actions" xfId="450"/>
    <cellStyle name="60% - Accent1 2" xfId="451"/>
    <cellStyle name="60% - Accent1 2 2" xfId="452"/>
    <cellStyle name="60% - Accent1 3 2" xfId="453"/>
    <cellStyle name="60% - Accent1 4 2" xfId="454"/>
    <cellStyle name="60% - Accent1 5 2" xfId="455"/>
    <cellStyle name="60% - Accent1 6" xfId="456"/>
    <cellStyle name="60% - Accent1 7" xfId="457"/>
    <cellStyle name="60% - Accent2 2" xfId="458"/>
    <cellStyle name="60% - Accent2 2 2" xfId="459"/>
    <cellStyle name="60% - Accent2 3 2" xfId="460"/>
    <cellStyle name="60% - Accent2 4 2" xfId="461"/>
    <cellStyle name="60% - Accent2 5 2" xfId="462"/>
    <cellStyle name="60% - Accent2 6" xfId="463"/>
    <cellStyle name="60% - Accent2 7" xfId="464"/>
    <cellStyle name="60% - Accent3 2" xfId="465"/>
    <cellStyle name="60% - Accent3 2 2" xfId="466"/>
    <cellStyle name="60% - Accent3 3 2" xfId="467"/>
    <cellStyle name="60% - Accent3 4 2" xfId="468"/>
    <cellStyle name="60% - Accent3 5 2" xfId="469"/>
    <cellStyle name="60% - Accent3 6" xfId="470"/>
    <cellStyle name="60% - Accent3 7" xfId="471"/>
    <cellStyle name="60% - Accent4 2" xfId="472"/>
    <cellStyle name="60% - Accent4 2 2" xfId="473"/>
    <cellStyle name="60% - Accent4 3 2" xfId="474"/>
    <cellStyle name="60% - Accent4 4 2" xfId="475"/>
    <cellStyle name="60% - Accent4 5 2" xfId="476"/>
    <cellStyle name="60% - Accent4 6" xfId="477"/>
    <cellStyle name="60% - Accent4 7" xfId="478"/>
    <cellStyle name="60% - Accent5 2" xfId="479"/>
    <cellStyle name="60% - Accent5 2 2" xfId="480"/>
    <cellStyle name="60% - Accent5 3 2" xfId="481"/>
    <cellStyle name="60% - Accent5 4 2" xfId="482"/>
    <cellStyle name="60% - Accent5 5 2" xfId="483"/>
    <cellStyle name="60% - Accent5 6" xfId="484"/>
    <cellStyle name="60% - Accent5 7" xfId="485"/>
    <cellStyle name="60% - Accent6 2" xfId="486"/>
    <cellStyle name="60% - Accent6 2 2" xfId="487"/>
    <cellStyle name="60% - Accent6 3 2" xfId="488"/>
    <cellStyle name="60% - Accent6 4 2" xfId="489"/>
    <cellStyle name="60% - Accent6 5 2" xfId="490"/>
    <cellStyle name="60% - Accent6 6" xfId="491"/>
    <cellStyle name="60% - Accent6 7" xfId="492"/>
    <cellStyle name="Accent1 2" xfId="493"/>
    <cellStyle name="Accent1 2 2" xfId="494"/>
    <cellStyle name="Accent1 3 2" xfId="495"/>
    <cellStyle name="Accent1 4 2" xfId="496"/>
    <cellStyle name="Accent1 5 2" xfId="497"/>
    <cellStyle name="Accent1 6" xfId="498"/>
    <cellStyle name="Accent1 7" xfId="499"/>
    <cellStyle name="Accent2 2" xfId="500"/>
    <cellStyle name="Accent2 2 2" xfId="501"/>
    <cellStyle name="Accent2 3 2" xfId="502"/>
    <cellStyle name="Accent2 4 2" xfId="503"/>
    <cellStyle name="Accent2 5 2" xfId="504"/>
    <cellStyle name="Accent2 6" xfId="505"/>
    <cellStyle name="Accent2 7" xfId="506"/>
    <cellStyle name="Accent3 2" xfId="507"/>
    <cellStyle name="Accent3 2 2" xfId="508"/>
    <cellStyle name="Accent3 3 2" xfId="509"/>
    <cellStyle name="Accent3 4 2" xfId="510"/>
    <cellStyle name="Accent3 5 2" xfId="511"/>
    <cellStyle name="Accent3 6" xfId="512"/>
    <cellStyle name="Accent3 7" xfId="513"/>
    <cellStyle name="Accent4 2" xfId="514"/>
    <cellStyle name="Accent4 2 2" xfId="515"/>
    <cellStyle name="Accent4 3 2" xfId="516"/>
    <cellStyle name="Accent4 4 2" xfId="517"/>
    <cellStyle name="Accent4 5 2" xfId="518"/>
    <cellStyle name="Accent4 6" xfId="519"/>
    <cellStyle name="Accent4 7" xfId="520"/>
    <cellStyle name="Accent5 2" xfId="521"/>
    <cellStyle name="Accent5 2 2" xfId="522"/>
    <cellStyle name="Accent5 3 2" xfId="523"/>
    <cellStyle name="Accent5 4 2" xfId="524"/>
    <cellStyle name="Accent5 5 2" xfId="525"/>
    <cellStyle name="Accent5 6" xfId="526"/>
    <cellStyle name="Accent5 7" xfId="527"/>
    <cellStyle name="Accent6 2" xfId="528"/>
    <cellStyle name="Accent6 2 2" xfId="529"/>
    <cellStyle name="Accent6 3 2" xfId="530"/>
    <cellStyle name="Accent6 4 2" xfId="531"/>
    <cellStyle name="Accent6 5 2" xfId="532"/>
    <cellStyle name="Accent6 6" xfId="533"/>
    <cellStyle name="Accent6 7" xfId="534"/>
    <cellStyle name="Add" xfId="535"/>
    <cellStyle name="Background" xfId="536"/>
    <cellStyle name="Bad 2" xfId="537"/>
    <cellStyle name="Bad 2 2" xfId="538"/>
    <cellStyle name="Bad 3 2" xfId="539"/>
    <cellStyle name="Bad 4 2" xfId="540"/>
    <cellStyle name="Bad 5 2" xfId="541"/>
    <cellStyle name="Bad 6" xfId="542"/>
    <cellStyle name="Bad 7" xfId="543"/>
    <cellStyle name="Body" xfId="544"/>
    <cellStyle name="BorderAreas" xfId="545"/>
    <cellStyle name="Calc Currency (0)" xfId="546"/>
    <cellStyle name="Calculation 2" xfId="547"/>
    <cellStyle name="Calculation 2 2" xfId="548"/>
    <cellStyle name="Calculation 3 2" xfId="549"/>
    <cellStyle name="Calculation 4 2" xfId="550"/>
    <cellStyle name="Calculation 5 2" xfId="551"/>
    <cellStyle name="Calculation 6" xfId="552"/>
    <cellStyle name="Calculation 7" xfId="553"/>
    <cellStyle name="Cents" xfId="554"/>
    <cellStyle name="Cents (0.0)" xfId="555"/>
    <cellStyle name="CFBUDGET" xfId="556"/>
    <cellStyle name="Check Cell 2" xfId="557"/>
    <cellStyle name="Check Cell 2 2" xfId="558"/>
    <cellStyle name="Check Cell 3 2" xfId="559"/>
    <cellStyle name="Check Cell 4 2" xfId="560"/>
    <cellStyle name="Check Cell 5 2" xfId="561"/>
    <cellStyle name="Check Cell 6" xfId="562"/>
    <cellStyle name="Check Cell 7" xfId="563"/>
    <cellStyle name="ColHead" xfId="564"/>
    <cellStyle name="Column Heade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2" xfId="574"/>
    <cellStyle name="Comma 2 2" xfId="575"/>
    <cellStyle name="Comma 2 3" xfId="576"/>
    <cellStyle name="Comma 2_CAPITAL WORKPAPERS-Qtr4t_final" xfId="577"/>
    <cellStyle name="Comma 3" xfId="578"/>
    <cellStyle name="Comma 4" xfId="579"/>
    <cellStyle name="Comma 5" xfId="580"/>
    <cellStyle name="Comma 6" xfId="581"/>
    <cellStyle name="Comma 7" xfId="582"/>
    <cellStyle name="Comma 7 2" xfId="583"/>
    <cellStyle name="Comma 8" xfId="584"/>
    <cellStyle name="Comma 9" xfId="585"/>
    <cellStyle name="Comma0 - Style2" xfId="586"/>
    <cellStyle name="Comment" xfId="587"/>
    <cellStyle name="Copied" xfId="588"/>
    <cellStyle name="Currency [$0]" xfId="589"/>
    <cellStyle name="Currency [$0] 2" xfId="590"/>
    <cellStyle name="Currency [£0]" xfId="591"/>
    <cellStyle name="Currency 2" xfId="592"/>
    <cellStyle name="Currency 2 2" xfId="593"/>
    <cellStyle name="Currency 2 2 2" xfId="594"/>
    <cellStyle name="Currency 2 2 3" xfId="595"/>
    <cellStyle name="Currency 2 3" xfId="596"/>
    <cellStyle name="Currency 2 4" xfId="597"/>
    <cellStyle name="Currency 3" xfId="598"/>
    <cellStyle name="Currency 3 2" xfId="599"/>
    <cellStyle name="Currency 3 2 2" xfId="600"/>
    <cellStyle name="Currency 3 3" xfId="601"/>
    <cellStyle name="Currency 3 4" xfId="602"/>
    <cellStyle name="Currency 4" xfId="603"/>
    <cellStyle name="Currency 4 2" xfId="604"/>
    <cellStyle name="Currency 5" xfId="605"/>
    <cellStyle name="Currency 6" xfId="606"/>
    <cellStyle name="Currency 7" xfId="607"/>
    <cellStyle name="Del" xfId="608"/>
    <cellStyle name="Entered" xfId="609"/>
    <cellStyle name="Euro" xfId="610"/>
    <cellStyle name="Euro 2" xfId="611"/>
    <cellStyle name="Explanatory Text 2" xfId="612"/>
    <cellStyle name="Explanatory Text 2 2" xfId="613"/>
    <cellStyle name="Explanatory Text 3 2" xfId="614"/>
    <cellStyle name="Explanatory Text 4 2" xfId="615"/>
    <cellStyle name="Explanatory Text 5 2" xfId="616"/>
    <cellStyle name="Explanatory Text 6" xfId="617"/>
    <cellStyle name="Explanatory Text 7" xfId="618"/>
    <cellStyle name="file" xfId="619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red" xfId="620"/>
    <cellStyle name="Fred%" xfId="621"/>
    <cellStyle name="Fred% 2" xfId="622"/>
    <cellStyle name="Good 2" xfId="623"/>
    <cellStyle name="Good 2 2" xfId="624"/>
    <cellStyle name="Good 3 2" xfId="625"/>
    <cellStyle name="Good 4 2" xfId="626"/>
    <cellStyle name="Good 5 2" xfId="627"/>
    <cellStyle name="Good 6" xfId="628"/>
    <cellStyle name="Good 7" xfId="629"/>
    <cellStyle name="Grey" xfId="630"/>
    <cellStyle name="Grey 2" xfId="631"/>
    <cellStyle name="Header" xfId="632"/>
    <cellStyle name="Header1" xfId="633"/>
    <cellStyle name="Header2" xfId="634"/>
    <cellStyle name="Headers" xfId="635"/>
    <cellStyle name="Heading" xfId="636"/>
    <cellStyle name="Heading 1 2" xfId="637"/>
    <cellStyle name="Heading 1 2 2" xfId="638"/>
    <cellStyle name="Heading 1 3 2" xfId="639"/>
    <cellStyle name="Heading 1 4 2" xfId="640"/>
    <cellStyle name="Heading 1 5 2" xfId="641"/>
    <cellStyle name="Heading 1 6" xfId="642"/>
    <cellStyle name="Heading 1 7" xfId="643"/>
    <cellStyle name="Heading 2 2" xfId="644"/>
    <cellStyle name="Heading 2 2 2" xfId="645"/>
    <cellStyle name="Heading 2 3 2" xfId="646"/>
    <cellStyle name="Heading 2 4 2" xfId="647"/>
    <cellStyle name="Heading 2 5 2" xfId="648"/>
    <cellStyle name="Heading 2 6" xfId="649"/>
    <cellStyle name="Heading 2 7" xfId="650"/>
    <cellStyle name="Heading 3 2" xfId="651"/>
    <cellStyle name="Heading 3 2 2" xfId="652"/>
    <cellStyle name="Heading 3 3 2" xfId="653"/>
    <cellStyle name="Heading 3 4 2" xfId="654"/>
    <cellStyle name="Heading 3 5 2" xfId="655"/>
    <cellStyle name="Heading 3 6" xfId="656"/>
    <cellStyle name="Heading 3 7" xfId="657"/>
    <cellStyle name="Heading 4 2" xfId="658"/>
    <cellStyle name="Heading 4 2 2" xfId="659"/>
    <cellStyle name="Heading 4 3 2" xfId="660"/>
    <cellStyle name="Heading 4 4 2" xfId="661"/>
    <cellStyle name="Heading 4 5 2" xfId="662"/>
    <cellStyle name="Heading 4 6" xfId="663"/>
    <cellStyle name="Heading 4 7" xfId="664"/>
    <cellStyle name="Heading1" xfId="665"/>
    <cellStyle name="Heading2" xfId="666"/>
    <cellStyle name="Hidden" xfId="667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Income Statement" xfId="668"/>
    <cellStyle name="Income Statement C" xfId="669"/>
    <cellStyle name="Income Statement Col" xfId="670"/>
    <cellStyle name="Input [yellow]" xfId="671"/>
    <cellStyle name="Input [yellow] 2" xfId="672"/>
    <cellStyle name="Input 10" xfId="673"/>
    <cellStyle name="Input 11" xfId="674"/>
    <cellStyle name="Input 12" xfId="675"/>
    <cellStyle name="Input 13" xfId="676"/>
    <cellStyle name="Input 2" xfId="677"/>
    <cellStyle name="Input 2 2" xfId="678"/>
    <cellStyle name="Input 2_JAF" xfId="679"/>
    <cellStyle name="Input 3" xfId="680"/>
    <cellStyle name="Input 3 2" xfId="681"/>
    <cellStyle name="Input 4" xfId="682"/>
    <cellStyle name="Input 4 2" xfId="683"/>
    <cellStyle name="Input 5" xfId="684"/>
    <cellStyle name="Input 5 2" xfId="685"/>
    <cellStyle name="Input 6" xfId="686"/>
    <cellStyle name="Input 7" xfId="687"/>
    <cellStyle name="Input 8" xfId="688"/>
    <cellStyle name="Input 9" xfId="689"/>
    <cellStyle name="InputCell" xfId="690"/>
    <cellStyle name="Investor Relations Template" xfId="691"/>
    <cellStyle name="IR column headings" xfId="692"/>
    <cellStyle name="Label" xfId="693"/>
    <cellStyle name="Linked Cell 2" xfId="694"/>
    <cellStyle name="Linked Cell 2 2" xfId="695"/>
    <cellStyle name="Linked Cell 3 2" xfId="696"/>
    <cellStyle name="Linked Cell 4 2" xfId="697"/>
    <cellStyle name="Linked Cell 5 2" xfId="698"/>
    <cellStyle name="Linked Cell 6" xfId="699"/>
    <cellStyle name="Linked Cell 7" xfId="700"/>
    <cellStyle name="Locked" xfId="701"/>
    <cellStyle name="Neutral 2" xfId="702"/>
    <cellStyle name="Neutral 2 2" xfId="703"/>
    <cellStyle name="Neutral 3 2" xfId="704"/>
    <cellStyle name="Neutral 4 2" xfId="705"/>
    <cellStyle name="Neutral 5 2" xfId="706"/>
    <cellStyle name="Neutral 6" xfId="707"/>
    <cellStyle name="Neutral 7" xfId="708"/>
    <cellStyle name="no dec" xfId="709"/>
    <cellStyle name="No-Action" xfId="710"/>
    <cellStyle name="NoEntry" xfId="711"/>
    <cellStyle name="Normal" xfId="0" builtinId="0"/>
    <cellStyle name="Normal - Style1" xfId="712"/>
    <cellStyle name="Normal 10" xfId="713"/>
    <cellStyle name="Normal 10 2" xfId="714"/>
    <cellStyle name="Normal 10 2 2" xfId="715"/>
    <cellStyle name="Normal 10 2 2 2" xfId="716"/>
    <cellStyle name="Normal 10 2 2_Actions" xfId="717"/>
    <cellStyle name="Normal 10 2 3" xfId="718"/>
    <cellStyle name="Normal 10 2_Actions" xfId="719"/>
    <cellStyle name="Normal 10 3" xfId="720"/>
    <cellStyle name="Normal 10 3 2" xfId="721"/>
    <cellStyle name="Normal 10 3_Actions" xfId="722"/>
    <cellStyle name="Normal 10 4" xfId="723"/>
    <cellStyle name="Normal 10_Actions" xfId="724"/>
    <cellStyle name="Normal 11" xfId="725"/>
    <cellStyle name="Normal 11 2" xfId="726"/>
    <cellStyle name="Normal 11 2 2" xfId="727"/>
    <cellStyle name="Normal 11 2_Actions" xfId="728"/>
    <cellStyle name="Normal 11 3" xfId="729"/>
    <cellStyle name="Normal 11_Actions" xfId="730"/>
    <cellStyle name="Normal 12" xfId="731"/>
    <cellStyle name="Normal 12 2" xfId="732"/>
    <cellStyle name="Normal 12 2 2" xfId="733"/>
    <cellStyle name="Normal 12 2_Actions" xfId="734"/>
    <cellStyle name="Normal 12 3" xfId="735"/>
    <cellStyle name="Normal 12_Actions" xfId="736"/>
    <cellStyle name="Normal 13" xfId="737"/>
    <cellStyle name="Normal 13 2" xfId="738"/>
    <cellStyle name="Normal 13 2 2" xfId="739"/>
    <cellStyle name="Normal 13 2_Actions" xfId="740"/>
    <cellStyle name="Normal 13 3" xfId="741"/>
    <cellStyle name="Normal 13_Actions" xfId="742"/>
    <cellStyle name="Normal 14" xfId="743"/>
    <cellStyle name="Normal 14 2" xfId="744"/>
    <cellStyle name="Normal 14 2 2" xfId="745"/>
    <cellStyle name="Normal 14 2_Actions" xfId="746"/>
    <cellStyle name="Normal 14 3" xfId="747"/>
    <cellStyle name="Normal 14_Actions" xfId="748"/>
    <cellStyle name="Normal 15" xfId="749"/>
    <cellStyle name="Normal 15 2" xfId="750"/>
    <cellStyle name="Normal 15 2 2" xfId="751"/>
    <cellStyle name="Normal 15 2_Actions" xfId="752"/>
    <cellStyle name="Normal 15 3" xfId="753"/>
    <cellStyle name="Normal 15_Actions" xfId="754"/>
    <cellStyle name="Normal 16" xfId="755"/>
    <cellStyle name="Normal 16 2" xfId="756"/>
    <cellStyle name="Normal 16 2 2" xfId="757"/>
    <cellStyle name="Normal 16 2_Actions" xfId="758"/>
    <cellStyle name="Normal 16 3" xfId="759"/>
    <cellStyle name="Normal 16_Actions" xfId="760"/>
    <cellStyle name="Normal 17" xfId="761"/>
    <cellStyle name="Normal 17 2" xfId="762"/>
    <cellStyle name="Normal 17 2 2" xfId="763"/>
    <cellStyle name="Normal 17_Actions" xfId="764"/>
    <cellStyle name="Normal 18" xfId="765"/>
    <cellStyle name="Normal 18 2" xfId="766"/>
    <cellStyle name="Normal 18_Pilgrim" xfId="767"/>
    <cellStyle name="Normal 19" xfId="768"/>
    <cellStyle name="Normal 2" xfId="769"/>
    <cellStyle name="Normal 2 2" xfId="770"/>
    <cellStyle name="Normal 2 2 2" xfId="771"/>
    <cellStyle name="Normal 2 3" xfId="772"/>
    <cellStyle name="Normal 2 3 2" xfId="773"/>
    <cellStyle name="Normal 2 4" xfId="774"/>
    <cellStyle name="Normal 2 4 2" xfId="775"/>
    <cellStyle name="Normal 2 4_Pilgrim" xfId="776"/>
    <cellStyle name="Normal 2_Book2" xfId="777"/>
    <cellStyle name="Normal 20" xfId="778"/>
    <cellStyle name="Normal 21" xfId="779"/>
    <cellStyle name="Normal 22" xfId="780"/>
    <cellStyle name="Normal 23" xfId="781"/>
    <cellStyle name="Normal 24" xfId="782"/>
    <cellStyle name="Normal 25" xfId="783"/>
    <cellStyle name="Normal 26" xfId="784"/>
    <cellStyle name="Normal 27" xfId="785"/>
    <cellStyle name="Normal 28" xfId="786"/>
    <cellStyle name="Normal 29" xfId="787"/>
    <cellStyle name="Normal 3" xfId="788"/>
    <cellStyle name="Normal 3 2" xfId="789"/>
    <cellStyle name="Normal 3 2 2" xfId="790"/>
    <cellStyle name="Normal 3 2_Pilgrim" xfId="791"/>
    <cellStyle name="Normal 30" xfId="792"/>
    <cellStyle name="Normal 31" xfId="793"/>
    <cellStyle name="Normal 32" xfId="794"/>
    <cellStyle name="Normal 33" xfId="795"/>
    <cellStyle name="Normal 34" xfId="796"/>
    <cellStyle name="Normal 35" xfId="797"/>
    <cellStyle name="Normal 36" xfId="798"/>
    <cellStyle name="Normal 37" xfId="799"/>
    <cellStyle name="Normal 38" xfId="942"/>
    <cellStyle name="Normal 4" xfId="800"/>
    <cellStyle name="Normal 4 2" xfId="801"/>
    <cellStyle name="Normal 4 3" xfId="802"/>
    <cellStyle name="Normal 4_CAPITAL WORKPAPERS-Qtr4t_final" xfId="803"/>
    <cellStyle name="Normal 5" xfId="804"/>
    <cellStyle name="Normal 5 2" xfId="805"/>
    <cellStyle name="Normal 6" xfId="806"/>
    <cellStyle name="Normal 6 2" xfId="807"/>
    <cellStyle name="Normal 6 3" xfId="808"/>
    <cellStyle name="Normal 6 3 2" xfId="809"/>
    <cellStyle name="Normal 7" xfId="810"/>
    <cellStyle name="Normal 7 2" xfId="811"/>
    <cellStyle name="Normal 7 3" xfId="812"/>
    <cellStyle name="Normal 7 3 2" xfId="813"/>
    <cellStyle name="Normal 7_ENS Risk OPP" xfId="814"/>
    <cellStyle name="Normal 8" xfId="815"/>
    <cellStyle name="Normal 8 2" xfId="816"/>
    <cellStyle name="Normal 8 2 2" xfId="817"/>
    <cellStyle name="Normal 8 2 2 2" xfId="818"/>
    <cellStyle name="Normal 8 2_Actions" xfId="819"/>
    <cellStyle name="Normal 8 3" xfId="820"/>
    <cellStyle name="Normal 8 3 2" xfId="821"/>
    <cellStyle name="Normal 8 3 2 2" xfId="822"/>
    <cellStyle name="Normal 8 3_Actions" xfId="823"/>
    <cellStyle name="Normal 8 4" xfId="824"/>
    <cellStyle name="Normal 8 4 2" xfId="825"/>
    <cellStyle name="Normal 8 5" xfId="826"/>
    <cellStyle name="Normal 8 5 2" xfId="827"/>
    <cellStyle name="Normal 8_Actions" xfId="828"/>
    <cellStyle name="Normal 9" xfId="829"/>
    <cellStyle name="Normal 9 2" xfId="830"/>
    <cellStyle name="Normal 9 2 2" xfId="831"/>
    <cellStyle name="Normal 9 2 2 2" xfId="832"/>
    <cellStyle name="Normal 9 2 2_Actions" xfId="833"/>
    <cellStyle name="Normal 9 2 3" xfId="834"/>
    <cellStyle name="Normal 9 2_Actions" xfId="835"/>
    <cellStyle name="Normal 9 3" xfId="836"/>
    <cellStyle name="Normal 9 3 2" xfId="837"/>
    <cellStyle name="Normal 9 3 2 2" xfId="838"/>
    <cellStyle name="Normal 9 3_Actions" xfId="839"/>
    <cellStyle name="Normal 9 4" xfId="840"/>
    <cellStyle name="Normal 9 4 2" xfId="841"/>
    <cellStyle name="Normal 9 5" xfId="842"/>
    <cellStyle name="Normal 9 5 2" xfId="843"/>
    <cellStyle name="Normal 9_Actions" xfId="844"/>
    <cellStyle name="Not Implemented" xfId="845"/>
    <cellStyle name="Note 2" xfId="846"/>
    <cellStyle name="Note 2 2" xfId="847"/>
    <cellStyle name="Note 2 2 2" xfId="848"/>
    <cellStyle name="Note 2 2 2 2" xfId="849"/>
    <cellStyle name="Note 2 2 2_JAF" xfId="850"/>
    <cellStyle name="Note 2 2 3" xfId="851"/>
    <cellStyle name="Note 2 2_JAF" xfId="852"/>
    <cellStyle name="Note 3 2" xfId="853"/>
    <cellStyle name="Note 3 2 2" xfId="854"/>
    <cellStyle name="Note 3 2 2 2" xfId="855"/>
    <cellStyle name="Note 3 2 2_JAF" xfId="856"/>
    <cellStyle name="Note 3 2 3" xfId="857"/>
    <cellStyle name="Note 3 2_JAF" xfId="858"/>
    <cellStyle name="Note 4 2" xfId="859"/>
    <cellStyle name="Note 4 2 2" xfId="860"/>
    <cellStyle name="Note 4 2 2 2" xfId="861"/>
    <cellStyle name="Note 4 2 2_JAF" xfId="862"/>
    <cellStyle name="Note 4 2 3" xfId="863"/>
    <cellStyle name="Note 4 2_JAF" xfId="864"/>
    <cellStyle name="Note 5 2" xfId="865"/>
    <cellStyle name="Note 5 2 2" xfId="866"/>
    <cellStyle name="Note 5 2 2 2" xfId="867"/>
    <cellStyle name="Note 5 2 2_JAF" xfId="868"/>
    <cellStyle name="Note 5 2 3" xfId="869"/>
    <cellStyle name="Note 5 2_JAF" xfId="870"/>
    <cellStyle name="Note 6" xfId="871"/>
    <cellStyle name="Note 6 2" xfId="872"/>
    <cellStyle name="Note 6 2 2" xfId="873"/>
    <cellStyle name="Note 6 2_JAF" xfId="874"/>
    <cellStyle name="Note 6 3" xfId="875"/>
    <cellStyle name="Note 6_JAF" xfId="876"/>
    <cellStyle name="Note 7" xfId="877"/>
    <cellStyle name="nplode" xfId="878"/>
    <cellStyle name="nPlosion" xfId="879"/>
    <cellStyle name="nPlosion 2" xfId="880"/>
    <cellStyle name="nvision" xfId="881"/>
    <cellStyle name="Output 2" xfId="882"/>
    <cellStyle name="Output 2 2" xfId="883"/>
    <cellStyle name="Output 3 2" xfId="884"/>
    <cellStyle name="Output 4 2" xfId="885"/>
    <cellStyle name="Output 5 2" xfId="886"/>
    <cellStyle name="Output 6" xfId="887"/>
    <cellStyle name="Output 7" xfId="888"/>
    <cellStyle name="Percen - Style1" xfId="889"/>
    <cellStyle name="Percent" xfId="2" builtinId="5"/>
    <cellStyle name="Percent (0)" xfId="890"/>
    <cellStyle name="Percent (0.0)" xfId="891"/>
    <cellStyle name="Percent [2]" xfId="892"/>
    <cellStyle name="Percent [2] 2" xfId="893"/>
    <cellStyle name="Percent 2" xfId="894"/>
    <cellStyle name="Percent 2 2" xfId="895"/>
    <cellStyle name="Percent 3" xfId="896"/>
    <cellStyle name="Percent 3 2" xfId="897"/>
    <cellStyle name="Percent 3 2 2" xfId="898"/>
    <cellStyle name="Percent 3 3" xfId="899"/>
    <cellStyle name="Percent 4" xfId="900"/>
    <cellStyle name="Percent 5" xfId="901"/>
    <cellStyle name="PSChar" xfId="902"/>
    <cellStyle name="PSChar 2" xfId="903"/>
    <cellStyle name="PSChar 2 2" xfId="904"/>
    <cellStyle name="PSChar 2 2 2" xfId="905"/>
    <cellStyle name="PSChar 2 3" xfId="906"/>
    <cellStyle name="PSDate" xfId="907"/>
    <cellStyle name="PSDec" xfId="908"/>
    <cellStyle name="PSHeading" xfId="909"/>
    <cellStyle name="PSInt" xfId="910"/>
    <cellStyle name="PSSpacer" xfId="911"/>
    <cellStyle name="RevList" xfId="912"/>
    <cellStyle name="RowLabels" xfId="913"/>
    <cellStyle name="RowLevel_" xfId="914"/>
    <cellStyle name="Sheet Header" xfId="915"/>
    <cellStyle name="SubRoutine" xfId="916"/>
    <cellStyle name="Subtotal" xfId="917"/>
    <cellStyle name="TableHead" xfId="918"/>
    <cellStyle name="Tickmark" xfId="919"/>
    <cellStyle name="Times New Roman" xfId="920"/>
    <cellStyle name="Title 2" xfId="921"/>
    <cellStyle name="Title 2 2" xfId="922"/>
    <cellStyle name="Title 3 2" xfId="923"/>
    <cellStyle name="Title 4 2" xfId="924"/>
    <cellStyle name="Title 5 2" xfId="925"/>
    <cellStyle name="Title 6" xfId="926"/>
    <cellStyle name="Title 7" xfId="927"/>
    <cellStyle name="Total 2" xfId="928"/>
    <cellStyle name="Total 2 2" xfId="929"/>
    <cellStyle name="Total 3 2" xfId="930"/>
    <cellStyle name="Total 4 2" xfId="931"/>
    <cellStyle name="Total 5 2" xfId="932"/>
    <cellStyle name="Total 6" xfId="933"/>
    <cellStyle name="Total 7" xfId="934"/>
    <cellStyle name="Warning Text 2" xfId="935"/>
    <cellStyle name="Warning Text 2 2" xfId="936"/>
    <cellStyle name="Warning Text 3 2" xfId="937"/>
    <cellStyle name="Warning Text 4 2" xfId="938"/>
    <cellStyle name="Warning Text 5 2" xfId="939"/>
    <cellStyle name="Warning Text 6" xfId="940"/>
    <cellStyle name="Warning Text 7" xfId="9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ibbs/AppData/Local/Microsoft/Windows/Temporary%20Internet%20Files/Content.Outlook/LYKDD3YC/Cash%20Flow%20(1c%20and%202a%20reversed)(Aug%2014)(PMO%20Labor%20Corr)(more%20organiz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ibbs/AppData/Local/Microsoft/Windows/Temporary%20Internet%20Files/Content.Outlook/LYKDD3YC/Appendix%20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Y%20PSDAR%202014/DCE/Request%20for%20Information/CA%20Responses%204_9_2014/CA-2%20SAFSTOR%20Org%20&amp;%20PM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Y%20PSDAR%202014/DCE/Workbooks/PeriodDependent_ENVY(1c%20and%202a%20reversed)%20(Aug%20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Problem"/>
      <sheetName val="Checklist"/>
      <sheetName val="Site Information&amp;Cask Movements"/>
      <sheetName val="DECCER Input Data"/>
      <sheetName val="Summary Cashflow"/>
      <sheetName val="License Termination Cashflow"/>
      <sheetName val="Spent Fuel Cashflow"/>
      <sheetName val="Site Restoration Cashflow"/>
      <sheetName val="Summary of Cash Flows"/>
      <sheetName val="Other (Update w New Run)"/>
      <sheetName val="Revision Log"/>
    </sheetNames>
    <sheetDataSet>
      <sheetData sheetId="0"/>
      <sheetData sheetId="1"/>
      <sheetData sheetId="2">
        <row r="10">
          <cell r="F10" t="str">
            <v>SAFSTOR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100000</v>
          </cell>
        </row>
        <row r="33">
          <cell r="E33">
            <v>0</v>
          </cell>
        </row>
        <row r="35">
          <cell r="E35">
            <v>0.15</v>
          </cell>
        </row>
        <row r="36">
          <cell r="E36">
            <v>1E-3</v>
          </cell>
        </row>
        <row r="39">
          <cell r="E39">
            <v>0.25</v>
          </cell>
        </row>
        <row r="40">
          <cell r="E40">
            <v>0.75</v>
          </cell>
        </row>
        <row r="41">
          <cell r="E41">
            <v>0</v>
          </cell>
        </row>
      </sheetData>
      <sheetData sheetId="3"/>
      <sheetData sheetId="4"/>
      <sheetData sheetId="5"/>
      <sheetData sheetId="6"/>
      <sheetData sheetId="7"/>
      <sheetData sheetId="8">
        <row r="6">
          <cell r="C6">
            <v>0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Parameter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Problem"/>
      <sheetName val="Checklist"/>
      <sheetName val="Appendix C"/>
      <sheetName val="DECCER output data"/>
      <sheetName val="SAFSTOR Cost Run"/>
      <sheetName val="Other"/>
      <sheetName val="Revision Log"/>
    </sheetNames>
    <sheetDataSet>
      <sheetData sheetId="0">
        <row r="64">
          <cell r="C64" t="str">
            <v>DECCER Cost Run - SAFSTOR - Vermont Yankee Nuclear Power Station</v>
          </cell>
        </row>
      </sheetData>
      <sheetData sheetId="1"/>
      <sheetData sheetId="2"/>
      <sheetData sheetId="3">
        <row r="3">
          <cell r="A3" t="str">
            <v>PLANT NAME:   Vermont Yankee Nuclear Power Station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fStor team"/>
      <sheetName val="PMO loaded"/>
      <sheetName val="Salaries"/>
      <sheetName val="System Rates"/>
      <sheetName val="Old Decomm Salaries"/>
      <sheetName val="Security only"/>
      <sheetName val="Sheet4"/>
    </sheetNames>
    <sheetDataSet>
      <sheetData sheetId="0"/>
      <sheetData sheetId="1"/>
      <sheetData sheetId="2">
        <row r="1">
          <cell r="A1" t="str">
            <v>All Employees with a Location Code = 20200, 20210, 20220</v>
          </cell>
        </row>
        <row r="2">
          <cell r="A2" t="str">
            <v>Empl ID</v>
          </cell>
          <cell r="B2" t="str">
            <v>Empl Name</v>
          </cell>
          <cell r="C2" t="str">
            <v>SAFESTOR</v>
          </cell>
          <cell r="D2" t="str">
            <v>Full Time Service Date w Wackenhut DOH</v>
          </cell>
          <cell r="E2" t="str">
            <v>Location Code</v>
          </cell>
          <cell r="F2" t="str">
            <v>Department Id</v>
          </cell>
          <cell r="G2" t="str">
            <v>Company</v>
          </cell>
          <cell r="H2" t="str">
            <v>Department Description</v>
          </cell>
          <cell r="I2" t="str">
            <v>Jobcode (Title) Desc</v>
          </cell>
          <cell r="J2" t="str">
            <v>Hourly Rate</v>
          </cell>
          <cell r="K2" t="str">
            <v>Annual Rate as of 9/24/13</v>
          </cell>
          <cell r="L2" t="str">
            <v>Incentive Plan</v>
          </cell>
          <cell r="M2" t="str">
            <v>Union Code</v>
          </cell>
          <cell r="N2" t="str">
            <v>Pay Group</v>
          </cell>
          <cell r="O2" t="str">
            <v>Annual Rate as of 9/24/13</v>
          </cell>
          <cell r="P2" t="str">
            <v>Salary 11/1/2014</v>
          </cell>
          <cell r="Q2" t="str">
            <v>Salary 02/01/2015</v>
          </cell>
          <cell r="R2" t="str">
            <v>OnSite</v>
          </cell>
        </row>
        <row r="3">
          <cell r="A3" t="str">
            <v>000006882</v>
          </cell>
          <cell r="B3" t="str">
            <v>Duffy,David R</v>
          </cell>
          <cell r="C3" t="e">
            <v>#N/A</v>
          </cell>
          <cell r="D3">
            <v>35856</v>
          </cell>
          <cell r="E3" t="str">
            <v>20200</v>
          </cell>
          <cell r="F3" t="str">
            <v>NEKC9</v>
          </cell>
          <cell r="G3" t="str">
            <v>ENO</v>
          </cell>
          <cell r="H3" t="str">
            <v>Finance, VTY Lbr</v>
          </cell>
          <cell r="I3" t="str">
            <v>Financial Analyst III</v>
          </cell>
          <cell r="J3">
            <v>37.668300000000002</v>
          </cell>
          <cell r="K3">
            <v>78350</v>
          </cell>
          <cell r="L3" t="str">
            <v>EXIP</v>
          </cell>
          <cell r="M3" t="str">
            <v>NBU</v>
          </cell>
          <cell r="N3" t="str">
            <v>YNV</v>
          </cell>
          <cell r="O3">
            <v>78350</v>
          </cell>
          <cell r="P3">
            <v>80504.625</v>
          </cell>
          <cell r="Q3">
            <v>80504.625</v>
          </cell>
          <cell r="R3" t="str">
            <v>OffSite</v>
          </cell>
        </row>
        <row r="4">
          <cell r="A4" t="str">
            <v>000006850</v>
          </cell>
          <cell r="B4" t="str">
            <v>Ramsdell,Roy A</v>
          </cell>
          <cell r="C4" t="e">
            <v>#N/A</v>
          </cell>
          <cell r="D4">
            <v>33203</v>
          </cell>
          <cell r="E4" t="str">
            <v>20220</v>
          </cell>
          <cell r="F4" t="str">
            <v>NHQQ8</v>
          </cell>
          <cell r="G4" t="str">
            <v>ENO</v>
          </cell>
          <cell r="H4" t="str">
            <v>Quality Assurance, VTY</v>
          </cell>
          <cell r="I4" t="str">
            <v>Auditor, QA (Nuc)</v>
          </cell>
          <cell r="J4">
            <v>52.090499999999999</v>
          </cell>
          <cell r="K4">
            <v>108348.17</v>
          </cell>
          <cell r="L4" t="str">
            <v>EXIP</v>
          </cell>
          <cell r="M4" t="str">
            <v>NBU</v>
          </cell>
          <cell r="N4" t="str">
            <v>YNV</v>
          </cell>
          <cell r="O4">
            <v>108348.17</v>
          </cell>
          <cell r="P4">
            <v>111327.74467500001</v>
          </cell>
          <cell r="Q4">
            <v>111327.74467500001</v>
          </cell>
          <cell r="R4" t="str">
            <v>OffSite</v>
          </cell>
        </row>
        <row r="5">
          <cell r="A5" t="str">
            <v>000006864</v>
          </cell>
          <cell r="B5" t="str">
            <v>Paluilis,Matthew</v>
          </cell>
          <cell r="C5" t="e">
            <v>#N/A</v>
          </cell>
          <cell r="D5">
            <v>36787</v>
          </cell>
          <cell r="E5" t="str">
            <v>20200</v>
          </cell>
          <cell r="F5" t="str">
            <v>NEKP1</v>
          </cell>
          <cell r="G5" t="str">
            <v>ENO</v>
          </cell>
          <cell r="H5" t="str">
            <v>OIT - RTS - Nuclear (VTY)</v>
          </cell>
          <cell r="I5" t="str">
            <v>IT Consultant - Sr</v>
          </cell>
          <cell r="J5">
            <v>45.1205</v>
          </cell>
          <cell r="K5">
            <v>93850.7</v>
          </cell>
          <cell r="L5" t="str">
            <v>EXIP</v>
          </cell>
          <cell r="M5" t="str">
            <v>NBU</v>
          </cell>
          <cell r="N5" t="str">
            <v>YNV</v>
          </cell>
          <cell r="O5">
            <v>93850.7</v>
          </cell>
          <cell r="P5">
            <v>96431.594250000009</v>
          </cell>
          <cell r="Q5">
            <v>96431.594250000009</v>
          </cell>
          <cell r="R5" t="str">
            <v>OffSite</v>
          </cell>
        </row>
        <row r="6">
          <cell r="A6" t="str">
            <v>000007009</v>
          </cell>
          <cell r="B6" t="str">
            <v>Anderson,Jesse W</v>
          </cell>
          <cell r="C6" t="e">
            <v>#N/A</v>
          </cell>
          <cell r="D6">
            <v>30987</v>
          </cell>
          <cell r="E6" t="str">
            <v>20200</v>
          </cell>
          <cell r="F6" t="str">
            <v>NEKP1</v>
          </cell>
          <cell r="G6" t="str">
            <v>ENO</v>
          </cell>
          <cell r="H6" t="str">
            <v>OIT - RTS - Nuclear (VTY)</v>
          </cell>
          <cell r="I6" t="str">
            <v>IT Consultant - Sr</v>
          </cell>
          <cell r="J6">
            <v>49.955800000000004</v>
          </cell>
          <cell r="K6">
            <v>103907.97</v>
          </cell>
          <cell r="L6" t="str">
            <v>EXIP</v>
          </cell>
          <cell r="M6" t="str">
            <v>NBU</v>
          </cell>
          <cell r="N6" t="str">
            <v>YNV</v>
          </cell>
          <cell r="O6">
            <v>103907.97</v>
          </cell>
          <cell r="P6">
            <v>106765.43917500001</v>
          </cell>
          <cell r="Q6">
            <v>106765.43917500001</v>
          </cell>
          <cell r="R6" t="str">
            <v>OffSite</v>
          </cell>
        </row>
        <row r="7">
          <cell r="A7" t="str">
            <v>000007434</v>
          </cell>
          <cell r="B7" t="str">
            <v>Porter,Bradley C</v>
          </cell>
          <cell r="C7" t="e">
            <v>#N/A</v>
          </cell>
          <cell r="D7">
            <v>34254</v>
          </cell>
          <cell r="E7" t="str">
            <v>20200</v>
          </cell>
          <cell r="F7" t="str">
            <v>NEKC9</v>
          </cell>
          <cell r="G7" t="str">
            <v>ENO</v>
          </cell>
          <cell r="H7" t="str">
            <v>Finance, VTY Lbr</v>
          </cell>
          <cell r="I7" t="str">
            <v>Lead Financial Analyst</v>
          </cell>
          <cell r="J7">
            <v>41.497599999999998</v>
          </cell>
          <cell r="K7">
            <v>86315</v>
          </cell>
          <cell r="L7" t="str">
            <v>EXIP</v>
          </cell>
          <cell r="M7" t="str">
            <v>NBU</v>
          </cell>
          <cell r="N7" t="str">
            <v>YNV</v>
          </cell>
          <cell r="O7">
            <v>86315</v>
          </cell>
          <cell r="P7">
            <v>88688.662500000006</v>
          </cell>
          <cell r="Q7">
            <v>88688.662500000006</v>
          </cell>
          <cell r="R7" t="str">
            <v>OffSite</v>
          </cell>
        </row>
        <row r="8">
          <cell r="A8" t="str">
            <v>000007946</v>
          </cell>
          <cell r="B8" t="str">
            <v>Finkenstadt,Eve T</v>
          </cell>
          <cell r="C8" t="e">
            <v>#N/A</v>
          </cell>
          <cell r="D8">
            <v>31491</v>
          </cell>
          <cell r="E8" t="str">
            <v>20200</v>
          </cell>
          <cell r="F8" t="str">
            <v>NEKC9</v>
          </cell>
          <cell r="G8" t="str">
            <v>ENO</v>
          </cell>
          <cell r="H8" t="str">
            <v>Finance, VTY Lbr</v>
          </cell>
          <cell r="I8" t="str">
            <v>Sr Lead Financial Analyst</v>
          </cell>
          <cell r="J8">
            <v>54.759599999999999</v>
          </cell>
          <cell r="K8">
            <v>113900</v>
          </cell>
          <cell r="L8" t="str">
            <v>EXIP</v>
          </cell>
          <cell r="M8" t="str">
            <v>NBU</v>
          </cell>
          <cell r="N8" t="str">
            <v>YNV</v>
          </cell>
          <cell r="O8">
            <v>113900</v>
          </cell>
          <cell r="P8">
            <v>117032.25000000001</v>
          </cell>
          <cell r="Q8">
            <v>117032.25000000001</v>
          </cell>
          <cell r="R8" t="str">
            <v>OffSite</v>
          </cell>
        </row>
        <row r="9">
          <cell r="A9" t="str">
            <v>000008049</v>
          </cell>
          <cell r="B9" t="str">
            <v>Ramsey,Michael</v>
          </cell>
          <cell r="C9" t="e">
            <v>#N/A</v>
          </cell>
          <cell r="D9">
            <v>37067</v>
          </cell>
          <cell r="E9" t="str">
            <v>20220</v>
          </cell>
          <cell r="F9" t="str">
            <v>NHQQ8</v>
          </cell>
          <cell r="G9" t="str">
            <v>ENO</v>
          </cell>
          <cell r="H9" t="str">
            <v>Quality Assurance, VTY</v>
          </cell>
          <cell r="I9" t="str">
            <v>Auditor-QA Nuc (R)</v>
          </cell>
          <cell r="J9">
            <v>51.274500000000003</v>
          </cell>
          <cell r="K9">
            <v>106650.96</v>
          </cell>
          <cell r="L9" t="str">
            <v>SMIP</v>
          </cell>
          <cell r="M9" t="str">
            <v>NBU</v>
          </cell>
          <cell r="N9" t="str">
            <v>YNV</v>
          </cell>
          <cell r="O9">
            <v>106650.96</v>
          </cell>
          <cell r="P9">
            <v>109583.86140000001</v>
          </cell>
          <cell r="Q9">
            <v>109583.86140000001</v>
          </cell>
          <cell r="R9" t="str">
            <v>OffSite</v>
          </cell>
        </row>
        <row r="10">
          <cell r="A10" t="str">
            <v>000008112</v>
          </cell>
          <cell r="B10" t="str">
            <v>Torunski,Linda J</v>
          </cell>
          <cell r="C10" t="e">
            <v>#N/A</v>
          </cell>
          <cell r="D10">
            <v>35611</v>
          </cell>
          <cell r="E10" t="str">
            <v>20200</v>
          </cell>
          <cell r="F10" t="str">
            <v>NEKP1</v>
          </cell>
          <cell r="G10" t="str">
            <v>ENO</v>
          </cell>
          <cell r="H10" t="str">
            <v>OIT - RTS - Nuclear (VTY)</v>
          </cell>
          <cell r="I10" t="str">
            <v>IT Specialist</v>
          </cell>
          <cell r="J10">
            <v>37.314999999999998</v>
          </cell>
          <cell r="K10">
            <v>77615.16</v>
          </cell>
          <cell r="L10" t="str">
            <v>EXIP</v>
          </cell>
          <cell r="M10" t="str">
            <v>NBU</v>
          </cell>
          <cell r="N10" t="str">
            <v>YV2</v>
          </cell>
          <cell r="O10">
            <v>77615.16</v>
          </cell>
          <cell r="P10">
            <v>79749.576900000015</v>
          </cell>
          <cell r="Q10">
            <v>79749.576900000015</v>
          </cell>
          <cell r="R10" t="str">
            <v>OffSite</v>
          </cell>
        </row>
        <row r="11">
          <cell r="A11" t="str">
            <v>000008999</v>
          </cell>
          <cell r="B11" t="str">
            <v>Eng,Nancy Y</v>
          </cell>
          <cell r="C11" t="e">
            <v>#N/A</v>
          </cell>
          <cell r="D11">
            <v>28667</v>
          </cell>
          <cell r="E11" t="str">
            <v>20200</v>
          </cell>
          <cell r="F11" t="str">
            <v>NEKC9</v>
          </cell>
          <cell r="G11" t="str">
            <v>ENO</v>
          </cell>
          <cell r="H11" t="str">
            <v>Finance, VTY Lbr</v>
          </cell>
          <cell r="I11" t="str">
            <v>Mgr, Financial Analysis</v>
          </cell>
          <cell r="J11">
            <v>56.442300000000003</v>
          </cell>
          <cell r="K11">
            <v>117400</v>
          </cell>
          <cell r="L11" t="str">
            <v>SMIP</v>
          </cell>
          <cell r="M11" t="str">
            <v>NBU</v>
          </cell>
          <cell r="N11" t="str">
            <v>YNV</v>
          </cell>
          <cell r="O11">
            <v>117400</v>
          </cell>
          <cell r="P11">
            <v>120628.50000000001</v>
          </cell>
          <cell r="Q11">
            <v>120628.50000000001</v>
          </cell>
          <cell r="R11" t="str">
            <v>OffSite</v>
          </cell>
        </row>
        <row r="12">
          <cell r="A12" t="str">
            <v>000009590</v>
          </cell>
          <cell r="B12" t="str">
            <v>Laughney Jr,Joseph A</v>
          </cell>
          <cell r="C12" t="e">
            <v>#N/A</v>
          </cell>
          <cell r="D12">
            <v>34196</v>
          </cell>
          <cell r="E12" t="str">
            <v>20220</v>
          </cell>
          <cell r="F12" t="str">
            <v>NHQQ8</v>
          </cell>
          <cell r="G12" t="str">
            <v>ENO</v>
          </cell>
          <cell r="H12" t="str">
            <v>Quality Assurance, VTY</v>
          </cell>
          <cell r="I12" t="str">
            <v>Supv, Quality Auditor</v>
          </cell>
          <cell r="J12">
            <v>59.855800000000002</v>
          </cell>
          <cell r="K12">
            <v>124500</v>
          </cell>
          <cell r="L12" t="str">
            <v>SMIP</v>
          </cell>
          <cell r="M12" t="str">
            <v>NBU</v>
          </cell>
          <cell r="N12" t="str">
            <v>YNV</v>
          </cell>
          <cell r="O12">
            <v>124500</v>
          </cell>
          <cell r="P12">
            <v>127923.75000000001</v>
          </cell>
          <cell r="Q12">
            <v>127923.75000000001</v>
          </cell>
          <cell r="R12" t="str">
            <v>OffSite</v>
          </cell>
        </row>
        <row r="13">
          <cell r="A13" t="str">
            <v>000013821</v>
          </cell>
          <cell r="B13" t="str">
            <v>Teras,Markus</v>
          </cell>
          <cell r="C13" t="e">
            <v>#N/A</v>
          </cell>
          <cell r="D13">
            <v>36325</v>
          </cell>
          <cell r="E13" t="str">
            <v>20220</v>
          </cell>
          <cell r="F13" t="str">
            <v>NHQQ8</v>
          </cell>
          <cell r="G13" t="str">
            <v>ENO</v>
          </cell>
          <cell r="H13" t="str">
            <v>Quality Assurance, VTY</v>
          </cell>
          <cell r="I13" t="str">
            <v>Auditor-QA Nuc (R)</v>
          </cell>
          <cell r="J13">
            <v>56.239400000000003</v>
          </cell>
          <cell r="K13">
            <v>116977.86</v>
          </cell>
          <cell r="L13" t="str">
            <v>SMIP</v>
          </cell>
          <cell r="M13" t="str">
            <v>NBU</v>
          </cell>
          <cell r="N13" t="str">
            <v>YNV</v>
          </cell>
          <cell r="O13">
            <v>116977.86</v>
          </cell>
          <cell r="P13">
            <v>120194.75115000001</v>
          </cell>
          <cell r="Q13">
            <v>120194.75115000001</v>
          </cell>
          <cell r="R13" t="str">
            <v>OffSite</v>
          </cell>
        </row>
        <row r="14">
          <cell r="A14" t="str">
            <v>000048973</v>
          </cell>
          <cell r="B14" t="str">
            <v>Twetan,Carol Ann</v>
          </cell>
          <cell r="C14" t="e">
            <v>#N/A</v>
          </cell>
          <cell r="D14">
            <v>38642</v>
          </cell>
          <cell r="E14" t="str">
            <v>20220</v>
          </cell>
          <cell r="F14" t="str">
            <v>NHQQ8</v>
          </cell>
          <cell r="G14" t="str">
            <v>ENO</v>
          </cell>
          <cell r="H14" t="str">
            <v>Quality Assurance, VTY</v>
          </cell>
          <cell r="I14" t="str">
            <v>Auditor-QA Nuc (R)</v>
          </cell>
          <cell r="J14">
            <v>49.0107</v>
          </cell>
          <cell r="K14">
            <v>101942.32</v>
          </cell>
          <cell r="L14" t="str">
            <v>EXIP</v>
          </cell>
          <cell r="M14" t="str">
            <v>NBU</v>
          </cell>
          <cell r="N14" t="str">
            <v>YV2</v>
          </cell>
          <cell r="O14">
            <v>101942.32</v>
          </cell>
          <cell r="P14">
            <v>104745.73380000002</v>
          </cell>
          <cell r="Q14">
            <v>104745.73380000002</v>
          </cell>
          <cell r="R14" t="str">
            <v>OffSite</v>
          </cell>
        </row>
        <row r="15">
          <cell r="A15" t="str">
            <v>000049293</v>
          </cell>
          <cell r="B15" t="str">
            <v>Propster,Mark</v>
          </cell>
          <cell r="C15" t="e">
            <v>#N/A</v>
          </cell>
          <cell r="D15">
            <v>38817</v>
          </cell>
          <cell r="E15" t="str">
            <v>20220</v>
          </cell>
          <cell r="F15" t="str">
            <v>NHQQ8</v>
          </cell>
          <cell r="G15" t="str">
            <v>ENO</v>
          </cell>
          <cell r="H15" t="str">
            <v>Quality Assurance, VTY</v>
          </cell>
          <cell r="I15" t="str">
            <v>Quality Spec Iv (Nuc)</v>
          </cell>
          <cell r="J15">
            <v>48.7958</v>
          </cell>
          <cell r="K15">
            <v>101495.3</v>
          </cell>
          <cell r="L15" t="str">
            <v>EXIP</v>
          </cell>
          <cell r="M15" t="str">
            <v>NBU</v>
          </cell>
          <cell r="N15" t="str">
            <v>YV2</v>
          </cell>
          <cell r="O15">
            <v>101495.3</v>
          </cell>
          <cell r="P15">
            <v>104286.42075</v>
          </cell>
          <cell r="Q15">
            <v>104286.42075</v>
          </cell>
          <cell r="R15" t="str">
            <v>OffSite</v>
          </cell>
        </row>
        <row r="16">
          <cell r="A16" t="str">
            <v>000049644</v>
          </cell>
          <cell r="B16" t="str">
            <v>Field,Daniel P</v>
          </cell>
          <cell r="C16" t="e">
            <v>#N/A</v>
          </cell>
          <cell r="D16">
            <v>38929</v>
          </cell>
          <cell r="E16" t="str">
            <v>20200</v>
          </cell>
          <cell r="F16" t="str">
            <v>NEKP1</v>
          </cell>
          <cell r="G16" t="str">
            <v>ENO</v>
          </cell>
          <cell r="H16" t="str">
            <v>OIT - RTS - Nuclear (VTY)</v>
          </cell>
          <cell r="I16" t="str">
            <v>IT Specialist - Sr</v>
          </cell>
          <cell r="J16">
            <v>31.945799999999998</v>
          </cell>
          <cell r="K16">
            <v>66447.320000000007</v>
          </cell>
          <cell r="L16" t="str">
            <v>EXIP</v>
          </cell>
          <cell r="M16" t="str">
            <v>NBU</v>
          </cell>
          <cell r="N16" t="str">
            <v>YV2</v>
          </cell>
          <cell r="O16">
            <v>66447.320000000007</v>
          </cell>
          <cell r="P16">
            <v>68274.621300000013</v>
          </cell>
          <cell r="Q16">
            <v>68274.621300000013</v>
          </cell>
          <cell r="R16" t="str">
            <v>OffSite</v>
          </cell>
        </row>
        <row r="17">
          <cell r="A17" t="str">
            <v>000006928</v>
          </cell>
          <cell r="B17" t="str">
            <v>Beane,Walter S</v>
          </cell>
          <cell r="C17" t="e">
            <v>#N/A</v>
          </cell>
          <cell r="D17">
            <v>37067</v>
          </cell>
          <cell r="E17" t="str">
            <v>20220</v>
          </cell>
          <cell r="F17" t="str">
            <v>NHQQ8</v>
          </cell>
          <cell r="G17" t="str">
            <v>ENO</v>
          </cell>
          <cell r="H17" t="str">
            <v>Quality Assurance, VTY</v>
          </cell>
          <cell r="I17" t="str">
            <v>Quality Spec Iv (Nuc)</v>
          </cell>
          <cell r="J17">
            <v>48.543300000000002</v>
          </cell>
          <cell r="K17">
            <v>100970.1</v>
          </cell>
          <cell r="L17" t="str">
            <v>EXIP</v>
          </cell>
          <cell r="M17" t="str">
            <v>NBU</v>
          </cell>
          <cell r="N17" t="str">
            <v>YNV</v>
          </cell>
          <cell r="O17">
            <v>100970.1</v>
          </cell>
          <cell r="P17">
            <v>103746.77775000001</v>
          </cell>
          <cell r="Q17">
            <v>103746.77775000001</v>
          </cell>
          <cell r="R17" t="str">
            <v>OffSite</v>
          </cell>
        </row>
        <row r="18">
          <cell r="A18" t="str">
            <v>000007045</v>
          </cell>
          <cell r="B18" t="str">
            <v>Perkins,Verne H</v>
          </cell>
          <cell r="C18" t="e">
            <v>#N/A</v>
          </cell>
          <cell r="D18">
            <v>36942</v>
          </cell>
          <cell r="E18" t="str">
            <v>20200</v>
          </cell>
          <cell r="F18" t="str">
            <v>NEKP1</v>
          </cell>
          <cell r="G18" t="str">
            <v>ENO</v>
          </cell>
          <cell r="H18" t="str">
            <v>OIT - RTS - Nuclear (VTY)</v>
          </cell>
          <cell r="I18" t="str">
            <v>IT Specialist - Sr</v>
          </cell>
          <cell r="J18">
            <v>31.093599999999999</v>
          </cell>
          <cell r="K18">
            <v>64674.65</v>
          </cell>
          <cell r="L18" t="str">
            <v>EXIP</v>
          </cell>
          <cell r="M18" t="str">
            <v>NBU</v>
          </cell>
          <cell r="N18" t="str">
            <v>YNV</v>
          </cell>
          <cell r="O18">
            <v>64674.65</v>
          </cell>
          <cell r="P18">
            <v>66453.202875000003</v>
          </cell>
          <cell r="Q18">
            <v>66453.202875000003</v>
          </cell>
          <cell r="R18" t="str">
            <v>OffSite</v>
          </cell>
        </row>
        <row r="19">
          <cell r="A19" t="str">
            <v>000007389</v>
          </cell>
          <cell r="B19" t="str">
            <v>Currier,Tawny L</v>
          </cell>
          <cell r="C19" t="e">
            <v>#N/A</v>
          </cell>
          <cell r="D19">
            <v>37277</v>
          </cell>
          <cell r="E19" t="str">
            <v>20200</v>
          </cell>
          <cell r="F19" t="str">
            <v>NHQNI</v>
          </cell>
          <cell r="G19" t="str">
            <v>ENO</v>
          </cell>
          <cell r="H19" t="str">
            <v>ECI, HDQ North</v>
          </cell>
          <cell r="I19" t="str">
            <v>ECI Coordinator</v>
          </cell>
          <cell r="J19">
            <v>28.8949</v>
          </cell>
          <cell r="K19">
            <v>60101.34</v>
          </cell>
          <cell r="L19" t="str">
            <v>EXIP</v>
          </cell>
          <cell r="M19" t="str">
            <v>NBU</v>
          </cell>
          <cell r="N19" t="str">
            <v>YNV</v>
          </cell>
          <cell r="O19">
            <v>60101.34</v>
          </cell>
          <cell r="P19">
            <v>61754.126850000001</v>
          </cell>
          <cell r="Q19">
            <v>61754.126850000001</v>
          </cell>
          <cell r="R19" t="str">
            <v>OffSite</v>
          </cell>
        </row>
        <row r="20">
          <cell r="A20" t="str">
            <v>000007768</v>
          </cell>
          <cell r="B20" t="str">
            <v>Williams,Robert O</v>
          </cell>
          <cell r="C20" t="e">
            <v>#N/A</v>
          </cell>
          <cell r="D20">
            <v>29626</v>
          </cell>
          <cell r="E20" t="str">
            <v>20210</v>
          </cell>
          <cell r="F20" t="str">
            <v>PRVYP</v>
          </cell>
          <cell r="G20" t="str">
            <v>ENO</v>
          </cell>
          <cell r="H20" t="str">
            <v>Vermont Yankee Communic-PRL</v>
          </cell>
          <cell r="I20" t="str">
            <v>Sr Communications Specialist</v>
          </cell>
          <cell r="J20">
            <v>47.857599999999998</v>
          </cell>
          <cell r="K20">
            <v>99543.72</v>
          </cell>
          <cell r="L20" t="str">
            <v>EXIP</v>
          </cell>
          <cell r="M20" t="str">
            <v>NBU</v>
          </cell>
          <cell r="N20" t="str">
            <v>YNV</v>
          </cell>
          <cell r="O20">
            <v>99543.72</v>
          </cell>
          <cell r="P20">
            <v>102281.17230000001</v>
          </cell>
          <cell r="Q20">
            <v>102281.17230000001</v>
          </cell>
          <cell r="R20" t="str">
            <v>OffSite</v>
          </cell>
        </row>
        <row r="21">
          <cell r="A21" t="str">
            <v>000007803</v>
          </cell>
          <cell r="B21" t="str">
            <v>McElwee,David K</v>
          </cell>
          <cell r="C21" t="e">
            <v>#N/A</v>
          </cell>
          <cell r="D21">
            <v>29920</v>
          </cell>
          <cell r="E21" t="str">
            <v>20210</v>
          </cell>
          <cell r="F21" t="str">
            <v>NEH12</v>
          </cell>
          <cell r="G21" t="str">
            <v>ENO</v>
          </cell>
          <cell r="H21" t="str">
            <v>Employee Concerns, HDQ North</v>
          </cell>
          <cell r="I21" t="str">
            <v>Coord, Employee Concerns</v>
          </cell>
          <cell r="J21">
            <v>52.958300000000001</v>
          </cell>
          <cell r="K21">
            <v>110153.26</v>
          </cell>
          <cell r="L21" t="str">
            <v>EXIP</v>
          </cell>
          <cell r="M21" t="str">
            <v>NBU</v>
          </cell>
          <cell r="N21" t="str">
            <v>YNV</v>
          </cell>
          <cell r="O21">
            <v>110153.26</v>
          </cell>
          <cell r="P21">
            <v>113182.47465</v>
          </cell>
          <cell r="Q21">
            <v>113182.47465</v>
          </cell>
          <cell r="R21" t="str">
            <v>OffSite</v>
          </cell>
        </row>
        <row r="22">
          <cell r="A22" t="str">
            <v>000008189</v>
          </cell>
          <cell r="B22" t="str">
            <v>Solomon,J Andrew</v>
          </cell>
          <cell r="C22" t="e">
            <v>#N/A</v>
          </cell>
          <cell r="D22">
            <v>41038</v>
          </cell>
          <cell r="E22" t="str">
            <v>20200</v>
          </cell>
          <cell r="F22" t="str">
            <v>NEKP1</v>
          </cell>
          <cell r="G22" t="str">
            <v>ENO</v>
          </cell>
          <cell r="H22" t="str">
            <v>OIT - RTS - Nuclear (VTY)</v>
          </cell>
          <cell r="I22" t="str">
            <v>IT Consultant - Sr</v>
          </cell>
          <cell r="J22">
            <v>51.725999999999999</v>
          </cell>
          <cell r="K22">
            <v>107590</v>
          </cell>
          <cell r="L22" t="str">
            <v>EXIP</v>
          </cell>
          <cell r="M22" t="str">
            <v>NBU</v>
          </cell>
          <cell r="N22" t="str">
            <v>YV2</v>
          </cell>
          <cell r="O22">
            <v>107590</v>
          </cell>
          <cell r="P22">
            <v>110548.72500000001</v>
          </cell>
          <cell r="Q22">
            <v>110548.72500000001</v>
          </cell>
          <cell r="R22" t="str">
            <v>OffSite</v>
          </cell>
        </row>
        <row r="23">
          <cell r="A23" t="str">
            <v>000008981</v>
          </cell>
          <cell r="B23" t="str">
            <v>Remskar,Andrew P</v>
          </cell>
          <cell r="C23" t="e">
            <v>#N/A</v>
          </cell>
          <cell r="D23">
            <v>34744</v>
          </cell>
          <cell r="E23" t="str">
            <v>20220</v>
          </cell>
          <cell r="F23" t="str">
            <v>NHQQ8</v>
          </cell>
          <cell r="G23" t="str">
            <v>ENO</v>
          </cell>
          <cell r="H23" t="str">
            <v>Quality Assurance, VTY</v>
          </cell>
          <cell r="I23" t="str">
            <v>Auditor, QA (Nuc)</v>
          </cell>
          <cell r="J23">
            <v>54.515599999999999</v>
          </cell>
          <cell r="K23">
            <v>113392.48</v>
          </cell>
          <cell r="L23" t="str">
            <v>EXIP</v>
          </cell>
          <cell r="M23" t="str">
            <v>NBU</v>
          </cell>
          <cell r="N23" t="str">
            <v>YV2</v>
          </cell>
          <cell r="O23">
            <v>113392.48</v>
          </cell>
          <cell r="P23">
            <v>116510.77320000001</v>
          </cell>
          <cell r="Q23">
            <v>116510.77320000001</v>
          </cell>
          <cell r="R23" t="str">
            <v>OffSite</v>
          </cell>
        </row>
        <row r="24">
          <cell r="A24" t="str">
            <v>000009111</v>
          </cell>
          <cell r="B24" t="str">
            <v>Harris,Michael D</v>
          </cell>
          <cell r="C24" t="e">
            <v>#N/A</v>
          </cell>
          <cell r="D24">
            <v>31103</v>
          </cell>
          <cell r="E24" t="str">
            <v>20220</v>
          </cell>
          <cell r="F24" t="str">
            <v>NHQQ8</v>
          </cell>
          <cell r="G24" t="str">
            <v>ENO</v>
          </cell>
          <cell r="H24" t="str">
            <v>Quality Assurance, VTY</v>
          </cell>
          <cell r="I24" t="str">
            <v>Mgr, Shift (NUC) (R)</v>
          </cell>
          <cell r="J24">
            <v>60.793100000000003</v>
          </cell>
          <cell r="K24">
            <v>126449.7</v>
          </cell>
          <cell r="L24" t="str">
            <v>SMIP</v>
          </cell>
          <cell r="M24" t="str">
            <v>NBU</v>
          </cell>
          <cell r="N24" t="str">
            <v>YNV</v>
          </cell>
          <cell r="O24">
            <v>126449.7</v>
          </cell>
          <cell r="P24">
            <v>129927.06675000001</v>
          </cell>
          <cell r="Q24">
            <v>129927.06675000001</v>
          </cell>
          <cell r="R24" t="str">
            <v>OffSite</v>
          </cell>
        </row>
        <row r="25">
          <cell r="A25" t="str">
            <v>000009370</v>
          </cell>
          <cell r="B25" t="str">
            <v>Corbett,Patrick B</v>
          </cell>
          <cell r="C25" t="e">
            <v>#N/A</v>
          </cell>
          <cell r="D25">
            <v>30942</v>
          </cell>
          <cell r="E25" t="str">
            <v>20220</v>
          </cell>
          <cell r="F25" t="str">
            <v>NHQQ8</v>
          </cell>
          <cell r="G25" t="str">
            <v>ENO</v>
          </cell>
          <cell r="H25" t="str">
            <v>Quality Assurance, VTY</v>
          </cell>
          <cell r="I25" t="str">
            <v>Mgr, Nuclear Oversight</v>
          </cell>
          <cell r="J25">
            <v>71.711299999999994</v>
          </cell>
          <cell r="K25">
            <v>149159.5</v>
          </cell>
          <cell r="L25" t="str">
            <v>SMIP</v>
          </cell>
          <cell r="M25" t="str">
            <v>NBU</v>
          </cell>
          <cell r="N25" t="str">
            <v>YNV</v>
          </cell>
          <cell r="O25">
            <v>149159.5</v>
          </cell>
          <cell r="P25">
            <v>153261.38625000001</v>
          </cell>
          <cell r="Q25">
            <v>153261.38625000001</v>
          </cell>
          <cell r="R25" t="str">
            <v>OffSite</v>
          </cell>
        </row>
        <row r="26">
          <cell r="A26" t="str">
            <v>000010706</v>
          </cell>
          <cell r="B26" t="str">
            <v>Palionis,Mark E</v>
          </cell>
          <cell r="C26" t="e">
            <v>#N/A</v>
          </cell>
          <cell r="D26">
            <v>30116</v>
          </cell>
          <cell r="E26" t="str">
            <v>20200</v>
          </cell>
          <cell r="F26" t="str">
            <v>NEH77</v>
          </cell>
          <cell r="G26" t="str">
            <v>ENO</v>
          </cell>
          <cell r="H26" t="str">
            <v>Engineering, WPO Fuel Analysis</v>
          </cell>
          <cell r="I26" t="str">
            <v>Sr Lead Engineer (Nuc)</v>
          </cell>
          <cell r="J26">
            <v>60.121400000000001</v>
          </cell>
          <cell r="K26">
            <v>125052.55</v>
          </cell>
          <cell r="L26" t="str">
            <v>EXIP</v>
          </cell>
          <cell r="M26" t="str">
            <v>NBU</v>
          </cell>
          <cell r="N26" t="str">
            <v>YNV</v>
          </cell>
          <cell r="O26">
            <v>125052.55</v>
          </cell>
          <cell r="P26">
            <v>128491.49512500002</v>
          </cell>
          <cell r="Q26">
            <v>128491.49512500002</v>
          </cell>
          <cell r="R26" t="str">
            <v>OffSite</v>
          </cell>
        </row>
        <row r="27">
          <cell r="A27" t="str">
            <v>000011803</v>
          </cell>
          <cell r="B27" t="str">
            <v>Mitchell,Steven D</v>
          </cell>
          <cell r="C27" t="e">
            <v>#N/A</v>
          </cell>
          <cell r="D27">
            <v>37004</v>
          </cell>
          <cell r="E27" t="str">
            <v>20200</v>
          </cell>
          <cell r="F27" t="str">
            <v>NEKP1</v>
          </cell>
          <cell r="G27" t="str">
            <v>ENO</v>
          </cell>
          <cell r="H27" t="str">
            <v>OIT - RTS - Nuclear (VTY)</v>
          </cell>
          <cell r="I27" t="str">
            <v>IT Consultant</v>
          </cell>
          <cell r="J27">
            <v>40.7836</v>
          </cell>
          <cell r="K27">
            <v>84829.8</v>
          </cell>
          <cell r="L27" t="str">
            <v>EXIP</v>
          </cell>
          <cell r="M27" t="str">
            <v>NBU</v>
          </cell>
          <cell r="N27" t="str">
            <v>YNV</v>
          </cell>
          <cell r="O27">
            <v>84829.8</v>
          </cell>
          <cell r="P27">
            <v>87162.619500000015</v>
          </cell>
          <cell r="Q27">
            <v>87162.619500000015</v>
          </cell>
          <cell r="R27" t="str">
            <v>OffSite</v>
          </cell>
        </row>
        <row r="28">
          <cell r="A28" t="str">
            <v>000011958</v>
          </cell>
          <cell r="B28" t="str">
            <v>Derting,Theresa M</v>
          </cell>
          <cell r="C28" t="e">
            <v>#N/A</v>
          </cell>
          <cell r="D28">
            <v>36829</v>
          </cell>
          <cell r="E28" t="str">
            <v>20200</v>
          </cell>
          <cell r="F28" t="str">
            <v>NEKP1</v>
          </cell>
          <cell r="G28" t="str">
            <v>ENO</v>
          </cell>
          <cell r="H28" t="str">
            <v>OIT - RTS - Nuclear (VTY)</v>
          </cell>
          <cell r="I28" t="str">
            <v>Mgr, IT</v>
          </cell>
          <cell r="J28">
            <v>61.053800000000003</v>
          </cell>
          <cell r="K28">
            <v>126992</v>
          </cell>
          <cell r="L28" t="str">
            <v>SMIP</v>
          </cell>
          <cell r="M28" t="str">
            <v>NBU</v>
          </cell>
          <cell r="N28" t="str">
            <v>YNV</v>
          </cell>
          <cell r="O28">
            <v>126992</v>
          </cell>
          <cell r="P28">
            <v>130484.28000000001</v>
          </cell>
          <cell r="Q28">
            <v>130484.28000000001</v>
          </cell>
          <cell r="R28" t="str">
            <v>OffSite</v>
          </cell>
        </row>
        <row r="29">
          <cell r="A29" t="str">
            <v>000045110</v>
          </cell>
          <cell r="B29" t="str">
            <v>Cota,Ellen E</v>
          </cell>
          <cell r="C29" t="e">
            <v>#N/A</v>
          </cell>
          <cell r="D29">
            <v>35872</v>
          </cell>
          <cell r="E29" t="str">
            <v>20200</v>
          </cell>
          <cell r="F29" t="str">
            <v>NEH3A</v>
          </cell>
          <cell r="G29" t="str">
            <v>ENO</v>
          </cell>
          <cell r="H29" t="str">
            <v>Nuclear Suport, OE&amp;CAA North</v>
          </cell>
          <cell r="I29" t="str">
            <v>Coord, Nuc Support Sr</v>
          </cell>
          <cell r="J29">
            <v>43.0548</v>
          </cell>
          <cell r="K29">
            <v>89553.88</v>
          </cell>
          <cell r="L29" t="str">
            <v>EXIP</v>
          </cell>
          <cell r="M29" t="str">
            <v>NBU</v>
          </cell>
          <cell r="N29" t="str">
            <v>YNV</v>
          </cell>
          <cell r="O29">
            <v>89553.88</v>
          </cell>
          <cell r="P29">
            <v>92016.611700000009</v>
          </cell>
          <cell r="Q29">
            <v>92016.611700000009</v>
          </cell>
          <cell r="R29" t="str">
            <v>OffSite</v>
          </cell>
        </row>
        <row r="30">
          <cell r="A30" t="str">
            <v>000048993</v>
          </cell>
          <cell r="B30" t="str">
            <v>Tinkham,Emily A</v>
          </cell>
          <cell r="C30" t="e">
            <v>#N/A</v>
          </cell>
          <cell r="D30">
            <v>38663</v>
          </cell>
          <cell r="E30" t="str">
            <v>20200</v>
          </cell>
          <cell r="F30" t="str">
            <v>HR572</v>
          </cell>
          <cell r="G30" t="str">
            <v>ESI</v>
          </cell>
          <cell r="H30" t="str">
            <v>HR - Business Partner 2</v>
          </cell>
          <cell r="I30" t="str">
            <v>Mgr, HR - Business Partners</v>
          </cell>
          <cell r="J30">
            <v>0</v>
          </cell>
          <cell r="K30">
            <v>113772.82</v>
          </cell>
          <cell r="L30" t="str">
            <v>SMIP</v>
          </cell>
          <cell r="M30" t="str">
            <v>NBU</v>
          </cell>
          <cell r="N30" t="str">
            <v>SAB</v>
          </cell>
          <cell r="O30">
            <v>113772.82</v>
          </cell>
          <cell r="P30">
            <v>116901.57255000001</v>
          </cell>
          <cell r="Q30">
            <v>116901.57255000001</v>
          </cell>
          <cell r="R30" t="str">
            <v>OffSite</v>
          </cell>
        </row>
        <row r="31">
          <cell r="A31" t="str">
            <v>000053245</v>
          </cell>
          <cell r="B31" t="str">
            <v>LaRock,Kitsie Jean</v>
          </cell>
          <cell r="C31" t="e">
            <v>#N/A</v>
          </cell>
          <cell r="D31">
            <v>39804</v>
          </cell>
          <cell r="E31" t="str">
            <v>20200</v>
          </cell>
          <cell r="F31" t="str">
            <v>NEKC9</v>
          </cell>
          <cell r="G31" t="str">
            <v>ENO</v>
          </cell>
          <cell r="H31" t="str">
            <v>Finance, VTY Lbr</v>
          </cell>
          <cell r="I31" t="str">
            <v>Financial Analyst II</v>
          </cell>
          <cell r="J31">
            <v>35.615400000000001</v>
          </cell>
          <cell r="K31">
            <v>74080</v>
          </cell>
          <cell r="L31" t="str">
            <v>EXIP</v>
          </cell>
          <cell r="M31" t="str">
            <v>NBU</v>
          </cell>
          <cell r="N31" t="str">
            <v>YV2</v>
          </cell>
          <cell r="O31">
            <v>74080</v>
          </cell>
          <cell r="P31">
            <v>76117.200000000012</v>
          </cell>
          <cell r="Q31">
            <v>76117.200000000012</v>
          </cell>
          <cell r="R31" t="str">
            <v>OffSite</v>
          </cell>
        </row>
        <row r="32">
          <cell r="A32">
            <v>0</v>
          </cell>
          <cell r="B32" t="str">
            <v>Vacancy</v>
          </cell>
          <cell r="C32" t="str">
            <v>S</v>
          </cell>
          <cell r="D32">
            <v>0</v>
          </cell>
          <cell r="E32" t="str">
            <v>Mgr, HR - Business Partners</v>
          </cell>
          <cell r="F32" t="str">
            <v>HR572</v>
          </cell>
          <cell r="G32" t="str">
            <v>ENO</v>
          </cell>
          <cell r="H32" t="str">
            <v>HR - Business Partner 2</v>
          </cell>
          <cell r="I32">
            <v>0</v>
          </cell>
          <cell r="J32">
            <v>0</v>
          </cell>
          <cell r="K32">
            <v>115000</v>
          </cell>
          <cell r="L32" t="str">
            <v>SMIP</v>
          </cell>
          <cell r="M32" t="str">
            <v>NBU</v>
          </cell>
          <cell r="O32">
            <v>115000</v>
          </cell>
          <cell r="P32">
            <v>120525.75000000001</v>
          </cell>
          <cell r="Q32">
            <v>120525.75000000001</v>
          </cell>
        </row>
        <row r="33">
          <cell r="B33" t="str">
            <v>Vacancy</v>
          </cell>
          <cell r="C33" t="str">
            <v>S</v>
          </cell>
          <cell r="G33" t="str">
            <v>ENO</v>
          </cell>
          <cell r="H33" t="str">
            <v>Government Affairs</v>
          </cell>
          <cell r="I33">
            <v>0</v>
          </cell>
          <cell r="K33">
            <v>120000</v>
          </cell>
          <cell r="L33" t="str">
            <v>SMIP</v>
          </cell>
          <cell r="M33" t="str">
            <v>NBU</v>
          </cell>
          <cell r="O33">
            <v>120000</v>
          </cell>
          <cell r="P33">
            <v>125766.00000000001</v>
          </cell>
          <cell r="Q33">
            <v>125766.00000000001</v>
          </cell>
        </row>
        <row r="34">
          <cell r="A34">
            <v>0</v>
          </cell>
          <cell r="B34" t="str">
            <v>Vacancy</v>
          </cell>
          <cell r="C34" t="str">
            <v>S</v>
          </cell>
          <cell r="D34" t="str">
            <v>5498</v>
          </cell>
          <cell r="E34" t="str">
            <v>Sr Communications Specialist</v>
          </cell>
          <cell r="F34" t="str">
            <v>PRVYP</v>
          </cell>
          <cell r="G34" t="str">
            <v>ENO</v>
          </cell>
          <cell r="H34" t="str">
            <v>Vermont Yankee Communic-PRL</v>
          </cell>
          <cell r="I34">
            <v>0</v>
          </cell>
          <cell r="J34">
            <v>0</v>
          </cell>
          <cell r="K34">
            <v>100000</v>
          </cell>
          <cell r="L34" t="str">
            <v>EXIP</v>
          </cell>
          <cell r="M34" t="str">
            <v>NBU</v>
          </cell>
          <cell r="O34">
            <v>100000</v>
          </cell>
          <cell r="P34">
            <v>104805.00000000001</v>
          </cell>
          <cell r="Q34">
            <v>104805.00000000001</v>
          </cell>
        </row>
        <row r="35">
          <cell r="A35" t="str">
            <v>VY Site Budgeted Employees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000006898</v>
          </cell>
          <cell r="B36" t="str">
            <v>Cardine,Andrew J</v>
          </cell>
          <cell r="C36" t="e">
            <v>#N/A</v>
          </cell>
          <cell r="D36">
            <v>37795</v>
          </cell>
          <cell r="E36" t="str">
            <v>20200</v>
          </cell>
          <cell r="F36" t="str">
            <v>NEKR1</v>
          </cell>
          <cell r="G36" t="str">
            <v>ENO</v>
          </cell>
          <cell r="H36" t="str">
            <v>Eng - Systems, VTY Lbr</v>
          </cell>
          <cell r="I36" t="str">
            <v>Supv, Engineering      -</v>
          </cell>
          <cell r="J36">
            <v>59.324800000000003</v>
          </cell>
          <cell r="K36">
            <v>123395.68</v>
          </cell>
          <cell r="L36" t="str">
            <v>SMIP</v>
          </cell>
          <cell r="M36" t="str">
            <v>NBU</v>
          </cell>
          <cell r="N36" t="str">
            <v>YV2</v>
          </cell>
          <cell r="O36">
            <v>123395.68</v>
          </cell>
          <cell r="P36">
            <v>126789.0612</v>
          </cell>
          <cell r="Q36">
            <v>126789.0612</v>
          </cell>
        </row>
        <row r="37">
          <cell r="A37" t="str">
            <v>000007098</v>
          </cell>
          <cell r="B37" t="str">
            <v>Perlman,Audra L</v>
          </cell>
          <cell r="C37" t="e">
            <v>#N/A</v>
          </cell>
          <cell r="D37">
            <v>35457</v>
          </cell>
          <cell r="E37" t="str">
            <v>20210</v>
          </cell>
          <cell r="F37" t="str">
            <v>NEKA5</v>
          </cell>
          <cell r="G37" t="str">
            <v>ENO</v>
          </cell>
          <cell r="H37" t="str">
            <v>Training, VTY Lbr</v>
          </cell>
          <cell r="I37" t="str">
            <v>Instructor, Tech (Nuc)</v>
          </cell>
          <cell r="J37">
            <v>40.164999999999999</v>
          </cell>
          <cell r="K37">
            <v>83543.12</v>
          </cell>
          <cell r="L37" t="str">
            <v>EXIP</v>
          </cell>
          <cell r="M37" t="str">
            <v>NBU</v>
          </cell>
          <cell r="N37" t="str">
            <v>YNV</v>
          </cell>
          <cell r="O37">
            <v>83543.12</v>
          </cell>
          <cell r="P37">
            <v>85840.555800000002</v>
          </cell>
          <cell r="Q37">
            <v>85840.555800000002</v>
          </cell>
        </row>
        <row r="38">
          <cell r="A38" t="str">
            <v>000007151</v>
          </cell>
          <cell r="B38" t="str">
            <v>Thomas,George S</v>
          </cell>
          <cell r="C38" t="e">
            <v>#N/A</v>
          </cell>
          <cell r="D38">
            <v>36068</v>
          </cell>
          <cell r="E38" t="str">
            <v>20200</v>
          </cell>
          <cell r="F38" t="str">
            <v>NEKR5</v>
          </cell>
          <cell r="G38" t="str">
            <v>ENO</v>
          </cell>
          <cell r="H38" t="str">
            <v>Project Management, VTY Lbr</v>
          </cell>
          <cell r="I38" t="str">
            <v>Sr Project Manager - NUC</v>
          </cell>
          <cell r="J38">
            <v>72.244900000000001</v>
          </cell>
          <cell r="K38">
            <v>150269.44</v>
          </cell>
          <cell r="L38" t="str">
            <v>SMIP</v>
          </cell>
          <cell r="M38" t="str">
            <v>NBU</v>
          </cell>
          <cell r="N38" t="str">
            <v>YV2</v>
          </cell>
          <cell r="O38">
            <v>150269.44</v>
          </cell>
          <cell r="P38">
            <v>154401.84960000002</v>
          </cell>
          <cell r="Q38">
            <v>154401.84960000002</v>
          </cell>
        </row>
        <row r="39">
          <cell r="A39" t="str">
            <v>000008235</v>
          </cell>
          <cell r="B39" t="str">
            <v>Copperthite Sr,Brian</v>
          </cell>
          <cell r="C39" t="e">
            <v>#N/A</v>
          </cell>
          <cell r="D39">
            <v>36339</v>
          </cell>
          <cell r="E39" t="str">
            <v>20220</v>
          </cell>
          <cell r="F39" t="str">
            <v>NEKQ4</v>
          </cell>
          <cell r="G39" t="str">
            <v>ENO</v>
          </cell>
          <cell r="H39" t="str">
            <v>Security, VTY Lbr</v>
          </cell>
          <cell r="I39" t="str">
            <v>Supv, Sr Security</v>
          </cell>
          <cell r="J39">
            <v>43.689300000000003</v>
          </cell>
          <cell r="K39">
            <v>90873.67</v>
          </cell>
          <cell r="L39" t="str">
            <v>SMIP</v>
          </cell>
          <cell r="M39" t="str">
            <v>NBU</v>
          </cell>
          <cell r="N39" t="str">
            <v>YNV</v>
          </cell>
          <cell r="O39">
            <v>90873.67</v>
          </cell>
          <cell r="P39">
            <v>93372.695925000007</v>
          </cell>
          <cell r="Q39">
            <v>93372.695925000007</v>
          </cell>
        </row>
        <row r="40">
          <cell r="A40" t="str">
            <v>000008250</v>
          </cell>
          <cell r="B40" t="str">
            <v>Paradis,Paul E</v>
          </cell>
          <cell r="C40" t="e">
            <v>#N/A</v>
          </cell>
          <cell r="D40">
            <v>37357</v>
          </cell>
          <cell r="E40" t="str">
            <v>20200</v>
          </cell>
          <cell r="F40" t="str">
            <v>NEKR2</v>
          </cell>
          <cell r="G40" t="str">
            <v>ENO</v>
          </cell>
          <cell r="H40" t="str">
            <v>Maintenance, VTY Lbr</v>
          </cell>
          <cell r="I40" t="str">
            <v>Mgr, Maintenance</v>
          </cell>
          <cell r="J40">
            <v>76.985500000000002</v>
          </cell>
          <cell r="K40">
            <v>160129.79999999999</v>
          </cell>
          <cell r="L40" t="str">
            <v>SMIP</v>
          </cell>
          <cell r="M40" t="str">
            <v>NBU</v>
          </cell>
          <cell r="N40" t="str">
            <v>YV2</v>
          </cell>
          <cell r="O40">
            <v>160129.79999999999</v>
          </cell>
          <cell r="P40">
            <v>164533.3695</v>
          </cell>
          <cell r="Q40">
            <v>164533.3695</v>
          </cell>
        </row>
        <row r="41">
          <cell r="A41" t="str">
            <v>000014641</v>
          </cell>
          <cell r="B41" t="str">
            <v>Swanger,Kenneth R</v>
          </cell>
          <cell r="C41" t="e">
            <v>#N/A</v>
          </cell>
          <cell r="D41">
            <v>36893</v>
          </cell>
          <cell r="E41" t="str">
            <v>20200</v>
          </cell>
          <cell r="F41" t="str">
            <v>NEKR2</v>
          </cell>
          <cell r="G41" t="str">
            <v>ENO</v>
          </cell>
          <cell r="H41" t="str">
            <v>Maintenance, VTY Lbr</v>
          </cell>
          <cell r="I41" t="str">
            <v>Sr Project Manager - NUC</v>
          </cell>
          <cell r="J41">
            <v>57.722000000000001</v>
          </cell>
          <cell r="K41">
            <v>120061.66</v>
          </cell>
          <cell r="L41" t="str">
            <v>SMIP</v>
          </cell>
          <cell r="M41" t="str">
            <v>NBU</v>
          </cell>
          <cell r="N41" t="str">
            <v>YNV</v>
          </cell>
          <cell r="O41">
            <v>120061.66</v>
          </cell>
          <cell r="P41">
            <v>123363.35565000001</v>
          </cell>
          <cell r="Q41">
            <v>123363.35565000001</v>
          </cell>
        </row>
        <row r="42">
          <cell r="A42" t="str">
            <v>000044734</v>
          </cell>
          <cell r="B42" t="str">
            <v>Cordell,James L</v>
          </cell>
          <cell r="C42" t="e">
            <v>#N/A</v>
          </cell>
          <cell r="D42">
            <v>35184</v>
          </cell>
          <cell r="E42" t="str">
            <v>20200</v>
          </cell>
          <cell r="F42" t="str">
            <v>NEKO2</v>
          </cell>
          <cell r="G42" t="str">
            <v>ENO</v>
          </cell>
          <cell r="H42" t="str">
            <v>PS&amp;O, VTY Lbr</v>
          </cell>
          <cell r="I42" t="str">
            <v>Mgr, Outage - NUC</v>
          </cell>
          <cell r="J42">
            <v>66.826899999999995</v>
          </cell>
          <cell r="K42">
            <v>139000</v>
          </cell>
          <cell r="L42" t="str">
            <v>SMIP</v>
          </cell>
          <cell r="M42" t="str">
            <v>NBU</v>
          </cell>
          <cell r="N42" t="str">
            <v>YV2</v>
          </cell>
          <cell r="O42">
            <v>139000</v>
          </cell>
          <cell r="P42">
            <v>142822.5</v>
          </cell>
          <cell r="Q42">
            <v>142822.5</v>
          </cell>
        </row>
        <row r="43">
          <cell r="A43" t="str">
            <v>000048974</v>
          </cell>
          <cell r="B43" t="str">
            <v>Dorval,Scott</v>
          </cell>
          <cell r="C43" t="e">
            <v>#N/A</v>
          </cell>
          <cell r="D43">
            <v>38642</v>
          </cell>
          <cell r="E43" t="str">
            <v>20200</v>
          </cell>
          <cell r="F43" t="str">
            <v>NEKQ5</v>
          </cell>
          <cell r="G43" t="str">
            <v>ENO</v>
          </cell>
          <cell r="H43" t="str">
            <v>Radiation Protection, VTY Lbr</v>
          </cell>
          <cell r="I43" t="str">
            <v>Supv, Rad Protection</v>
          </cell>
          <cell r="J43">
            <v>48.741599999999998</v>
          </cell>
          <cell r="K43">
            <v>101382.5</v>
          </cell>
          <cell r="L43" t="str">
            <v>SMIP</v>
          </cell>
          <cell r="M43" t="str">
            <v>NBU</v>
          </cell>
          <cell r="N43" t="str">
            <v>YV2</v>
          </cell>
          <cell r="O43">
            <v>101382.5</v>
          </cell>
          <cell r="P43">
            <v>104170.51875</v>
          </cell>
          <cell r="Q43">
            <v>104170.51875</v>
          </cell>
        </row>
        <row r="44">
          <cell r="A44" t="str">
            <v>000052376</v>
          </cell>
          <cell r="B44" t="str">
            <v>Couture III,Philip</v>
          </cell>
          <cell r="C44" t="e">
            <v>#N/A</v>
          </cell>
          <cell r="D44">
            <v>39596</v>
          </cell>
          <cell r="E44" t="str">
            <v>20200</v>
          </cell>
          <cell r="F44" t="str">
            <v>NEKK4</v>
          </cell>
          <cell r="G44" t="str">
            <v>ENO</v>
          </cell>
          <cell r="H44" t="str">
            <v>Licensing, VTY Lbr</v>
          </cell>
          <cell r="I44" t="str">
            <v>Sr Engineer (Nuc)</v>
          </cell>
          <cell r="J44">
            <v>52.512</v>
          </cell>
          <cell r="K44">
            <v>109225</v>
          </cell>
          <cell r="L44" t="str">
            <v>EXIP</v>
          </cell>
          <cell r="M44" t="str">
            <v>NBU</v>
          </cell>
          <cell r="N44" t="str">
            <v>YV2</v>
          </cell>
          <cell r="O44">
            <v>109225</v>
          </cell>
          <cell r="P44">
            <v>112228.68750000001</v>
          </cell>
          <cell r="Q44">
            <v>112228.68750000001</v>
          </cell>
        </row>
        <row r="45">
          <cell r="A45" t="str">
            <v>000053530</v>
          </cell>
          <cell r="B45" t="str">
            <v>Brabec,Steven Paul</v>
          </cell>
          <cell r="C45" t="e">
            <v>#N/A</v>
          </cell>
          <cell r="D45">
            <v>39909</v>
          </cell>
          <cell r="E45" t="str">
            <v>20200</v>
          </cell>
          <cell r="F45" t="str">
            <v>NEKO1</v>
          </cell>
          <cell r="G45" t="str">
            <v>ENO</v>
          </cell>
          <cell r="H45" t="str">
            <v>Operations, VTY Lbr</v>
          </cell>
          <cell r="I45" t="str">
            <v>Supv, Control Room</v>
          </cell>
          <cell r="J45">
            <v>55.9739</v>
          </cell>
          <cell r="K45">
            <v>116425.68</v>
          </cell>
          <cell r="L45" t="str">
            <v>SMIP</v>
          </cell>
          <cell r="M45" t="str">
            <v>NBU</v>
          </cell>
          <cell r="N45" t="str">
            <v>YV2</v>
          </cell>
          <cell r="O45">
            <v>116425.68</v>
          </cell>
          <cell r="P45">
            <v>119627.38620000001</v>
          </cell>
          <cell r="Q45">
            <v>119627.38620000001</v>
          </cell>
        </row>
        <row r="46">
          <cell r="A46" t="str">
            <v>000056648</v>
          </cell>
          <cell r="B46" t="str">
            <v>Wilson,Karen Ann</v>
          </cell>
          <cell r="C46" t="e">
            <v>#N/A</v>
          </cell>
          <cell r="D46">
            <v>40983</v>
          </cell>
          <cell r="E46" t="str">
            <v>20200</v>
          </cell>
          <cell r="F46" t="str">
            <v>NEKQ1</v>
          </cell>
          <cell r="G46" t="str">
            <v>ENO</v>
          </cell>
          <cell r="H46" t="str">
            <v>Admin Services, VTY Lbr</v>
          </cell>
          <cell r="I46" t="str">
            <v>Specialist III, Admin (Nuc) NE</v>
          </cell>
          <cell r="J46">
            <v>20.46</v>
          </cell>
          <cell r="K46">
            <v>42556.800000000003</v>
          </cell>
          <cell r="L46" t="str">
            <v>TSIP</v>
          </cell>
          <cell r="M46" t="str">
            <v>NBU</v>
          </cell>
          <cell r="N46" t="str">
            <v>YV3</v>
          </cell>
          <cell r="O46">
            <v>42556.800000000003</v>
          </cell>
          <cell r="P46">
            <v>43727.112000000008</v>
          </cell>
          <cell r="Q46">
            <v>43727.112000000008</v>
          </cell>
        </row>
        <row r="47">
          <cell r="A47" t="str">
            <v>000006827</v>
          </cell>
          <cell r="B47" t="str">
            <v>Dunnell,John M</v>
          </cell>
          <cell r="C47" t="e">
            <v>#N/A</v>
          </cell>
          <cell r="D47">
            <v>31975</v>
          </cell>
          <cell r="E47" t="str">
            <v>20200</v>
          </cell>
          <cell r="F47" t="str">
            <v>NEKO4</v>
          </cell>
          <cell r="G47" t="str">
            <v>ENO</v>
          </cell>
          <cell r="H47" t="str">
            <v>Chemistry, VTY Lbr</v>
          </cell>
          <cell r="I47" t="str">
            <v>Senior Chemistry Tech - VY</v>
          </cell>
          <cell r="J47">
            <v>38.640500000000003</v>
          </cell>
          <cell r="K47">
            <v>80372.240000000005</v>
          </cell>
          <cell r="L47" t="str">
            <v>VYIP</v>
          </cell>
          <cell r="M47" t="str">
            <v>V01</v>
          </cell>
          <cell r="N47" t="str">
            <v>YBV</v>
          </cell>
          <cell r="O47">
            <v>80372.240000000005</v>
          </cell>
          <cell r="P47">
            <v>81979.684800000003</v>
          </cell>
          <cell r="Q47">
            <v>81979.684800000003</v>
          </cell>
        </row>
        <row r="48">
          <cell r="A48" t="str">
            <v>000006829</v>
          </cell>
          <cell r="B48" t="str">
            <v>Wilson,Wayne R</v>
          </cell>
          <cell r="C48" t="e">
            <v>#N/A</v>
          </cell>
          <cell r="D48">
            <v>31572</v>
          </cell>
          <cell r="E48">
            <v>20200</v>
          </cell>
          <cell r="F48" t="str">
            <v>NEKQ5</v>
          </cell>
          <cell r="G48" t="str">
            <v>ENO</v>
          </cell>
          <cell r="H48" t="str">
            <v>Radiation Protection, VTY Lbr</v>
          </cell>
          <cell r="I48" t="str">
            <v>FIN Senior RP Technician</v>
          </cell>
          <cell r="J48">
            <v>40.640500000000003</v>
          </cell>
          <cell r="K48">
            <v>84532.24</v>
          </cell>
          <cell r="L48" t="str">
            <v>VYIP</v>
          </cell>
          <cell r="M48" t="str">
            <v>V01</v>
          </cell>
          <cell r="N48" t="str">
            <v>YBV</v>
          </cell>
          <cell r="O48">
            <v>84532.24</v>
          </cell>
          <cell r="P48">
            <v>86222.8848</v>
          </cell>
          <cell r="Q48">
            <v>86222.8848</v>
          </cell>
        </row>
        <row r="49">
          <cell r="A49" t="str">
            <v>000006836</v>
          </cell>
          <cell r="B49" t="str">
            <v>Budzik,Stephen R</v>
          </cell>
          <cell r="C49" t="e">
            <v>#N/A</v>
          </cell>
          <cell r="D49">
            <v>32671</v>
          </cell>
          <cell r="E49" t="str">
            <v>20200</v>
          </cell>
          <cell r="F49" t="str">
            <v>NEKO1</v>
          </cell>
          <cell r="G49" t="str">
            <v>ENO</v>
          </cell>
          <cell r="H49" t="str">
            <v>Operations, VTY Lbr</v>
          </cell>
          <cell r="I49" t="str">
            <v>Reactor Operator III</v>
          </cell>
          <cell r="J49">
            <v>43.728000000000002</v>
          </cell>
          <cell r="K49">
            <v>90954.240000000005</v>
          </cell>
          <cell r="L49" t="str">
            <v>VYIP</v>
          </cell>
          <cell r="M49" t="str">
            <v>V01</v>
          </cell>
          <cell r="N49" t="str">
            <v>YBV</v>
          </cell>
          <cell r="O49">
            <v>90954.240000000005</v>
          </cell>
          <cell r="P49">
            <v>92773.324800000002</v>
          </cell>
          <cell r="Q49">
            <v>92773.324800000002</v>
          </cell>
        </row>
        <row r="50">
          <cell r="A50" t="str">
            <v>000006846</v>
          </cell>
          <cell r="B50" t="str">
            <v>Smith,Terri C</v>
          </cell>
          <cell r="C50" t="e">
            <v>#N/A</v>
          </cell>
          <cell r="D50">
            <v>31188</v>
          </cell>
          <cell r="E50" t="str">
            <v>20200</v>
          </cell>
          <cell r="F50" t="str">
            <v>NEKQ5</v>
          </cell>
          <cell r="G50" t="str">
            <v>ENO</v>
          </cell>
          <cell r="H50" t="str">
            <v>Radiation Protection, VTY Lbr</v>
          </cell>
          <cell r="I50" t="str">
            <v>Senior RP Technician - VY</v>
          </cell>
          <cell r="J50">
            <v>38.640500000000003</v>
          </cell>
          <cell r="K50">
            <v>80372.240000000005</v>
          </cell>
          <cell r="L50" t="str">
            <v>VYIP</v>
          </cell>
          <cell r="M50" t="str">
            <v>V01</v>
          </cell>
          <cell r="N50" t="str">
            <v>YBV</v>
          </cell>
          <cell r="O50">
            <v>80372.240000000005</v>
          </cell>
          <cell r="P50">
            <v>81979.684800000003</v>
          </cell>
          <cell r="Q50">
            <v>81979.684800000003</v>
          </cell>
        </row>
        <row r="51">
          <cell r="A51" t="str">
            <v>000006851</v>
          </cell>
          <cell r="B51" t="str">
            <v>Naeck,Brian K</v>
          </cell>
          <cell r="C51" t="e">
            <v>#N/A</v>
          </cell>
          <cell r="D51">
            <v>32098</v>
          </cell>
          <cell r="E51" t="str">
            <v>20200</v>
          </cell>
          <cell r="F51" t="str">
            <v>NEKR1</v>
          </cell>
          <cell r="G51" t="str">
            <v>ENO</v>
          </cell>
          <cell r="H51" t="str">
            <v>Eng - Systems, VTY Lbr</v>
          </cell>
          <cell r="I51" t="str">
            <v>Sr Engineer (Nuc)</v>
          </cell>
          <cell r="J51">
            <v>52.311900000000001</v>
          </cell>
          <cell r="K51">
            <v>108808.83</v>
          </cell>
          <cell r="L51" t="str">
            <v>EXIP</v>
          </cell>
          <cell r="M51" t="str">
            <v>NBU</v>
          </cell>
          <cell r="N51" t="str">
            <v>YNV</v>
          </cell>
          <cell r="O51">
            <v>108808.83</v>
          </cell>
          <cell r="P51">
            <v>111801.07282500001</v>
          </cell>
          <cell r="Q51">
            <v>111801.07282500001</v>
          </cell>
        </row>
        <row r="52">
          <cell r="A52" t="str">
            <v>000006852</v>
          </cell>
          <cell r="B52" t="str">
            <v>Naeck,Steven K</v>
          </cell>
          <cell r="C52" t="e">
            <v>#N/A</v>
          </cell>
          <cell r="D52">
            <v>32250</v>
          </cell>
          <cell r="E52" t="str">
            <v>20200</v>
          </cell>
          <cell r="F52" t="str">
            <v>NEKO2</v>
          </cell>
          <cell r="G52" t="str">
            <v>ENO</v>
          </cell>
          <cell r="H52" t="str">
            <v>PS&amp;O, VTY Lbr</v>
          </cell>
          <cell r="I52" t="str">
            <v>Mgr, Production</v>
          </cell>
          <cell r="J52">
            <v>80.418000000000006</v>
          </cell>
          <cell r="K52">
            <v>167269.34</v>
          </cell>
          <cell r="L52" t="str">
            <v>SMIP</v>
          </cell>
          <cell r="M52" t="str">
            <v>NBU</v>
          </cell>
          <cell r="N52" t="str">
            <v>YNV</v>
          </cell>
          <cell r="O52">
            <v>167269.34</v>
          </cell>
          <cell r="P52">
            <v>171869.24685</v>
          </cell>
          <cell r="Q52">
            <v>171869.24685</v>
          </cell>
        </row>
        <row r="53">
          <cell r="A53" t="str">
            <v>000006855</v>
          </cell>
          <cell r="B53" t="str">
            <v>O'Neil,Kenneth L</v>
          </cell>
          <cell r="C53" t="e">
            <v>#N/A</v>
          </cell>
          <cell r="D53">
            <v>34968</v>
          </cell>
          <cell r="E53" t="str">
            <v>20200</v>
          </cell>
          <cell r="F53" t="str">
            <v>NEKO2</v>
          </cell>
          <cell r="G53" t="str">
            <v>ENO</v>
          </cell>
          <cell r="H53" t="str">
            <v>PS&amp;O, VTY Lbr</v>
          </cell>
          <cell r="I53" t="str">
            <v>Mgr, Work Week</v>
          </cell>
          <cell r="J53">
            <v>54.015500000000003</v>
          </cell>
          <cell r="K53">
            <v>112352.18</v>
          </cell>
          <cell r="L53" t="str">
            <v>SMIP</v>
          </cell>
          <cell r="M53" t="str">
            <v>NBU</v>
          </cell>
          <cell r="N53" t="str">
            <v>YNV</v>
          </cell>
          <cell r="O53">
            <v>112352.18</v>
          </cell>
          <cell r="P53">
            <v>115441.86495</v>
          </cell>
          <cell r="Q53">
            <v>115441.86495</v>
          </cell>
        </row>
        <row r="54">
          <cell r="A54" t="str">
            <v>000006878</v>
          </cell>
          <cell r="B54" t="str">
            <v>Dower,Mary J</v>
          </cell>
          <cell r="C54" t="e">
            <v>#N/A</v>
          </cell>
          <cell r="D54">
            <v>36913</v>
          </cell>
          <cell r="E54" t="str">
            <v>20200</v>
          </cell>
          <cell r="F54" t="str">
            <v>NEKA1</v>
          </cell>
          <cell r="G54" t="str">
            <v>ENO</v>
          </cell>
          <cell r="H54" t="str">
            <v>Site VP, VTY Lbr</v>
          </cell>
          <cell r="I54" t="str">
            <v>Assistant-Executive (NE)</v>
          </cell>
          <cell r="J54">
            <v>31.591200000000001</v>
          </cell>
          <cell r="K54">
            <v>65709.62</v>
          </cell>
          <cell r="L54" t="str">
            <v>TSIP</v>
          </cell>
          <cell r="M54" t="str">
            <v>NBU</v>
          </cell>
          <cell r="N54" t="str">
            <v>YV1</v>
          </cell>
          <cell r="O54">
            <v>65709.62</v>
          </cell>
          <cell r="P54">
            <v>67516.634550000002</v>
          </cell>
          <cell r="Q54">
            <v>67516.634550000002</v>
          </cell>
        </row>
        <row r="55">
          <cell r="A55" t="str">
            <v>000006893</v>
          </cell>
          <cell r="B55" t="str">
            <v>Toegel,Daniel</v>
          </cell>
          <cell r="C55" t="e">
            <v>#N/A</v>
          </cell>
          <cell r="D55">
            <v>35604</v>
          </cell>
          <cell r="E55" t="str">
            <v>20200</v>
          </cell>
          <cell r="F55" t="str">
            <v>NEKO1</v>
          </cell>
          <cell r="G55" t="str">
            <v>ENO</v>
          </cell>
          <cell r="H55" t="str">
            <v>Operations, VTY Lbr</v>
          </cell>
          <cell r="I55" t="str">
            <v>Supv, Control Room</v>
          </cell>
          <cell r="J55">
            <v>51.591999999999999</v>
          </cell>
          <cell r="K55">
            <v>107311.44</v>
          </cell>
          <cell r="L55" t="str">
            <v>SMIP</v>
          </cell>
          <cell r="M55" t="str">
            <v>NBU</v>
          </cell>
          <cell r="N55" t="str">
            <v>YNV</v>
          </cell>
          <cell r="O55">
            <v>107311.44</v>
          </cell>
          <cell r="P55">
            <v>110262.50460000001</v>
          </cell>
          <cell r="Q55">
            <v>110262.50460000001</v>
          </cell>
        </row>
        <row r="56">
          <cell r="A56" t="str">
            <v>000006907</v>
          </cell>
          <cell r="B56" t="str">
            <v>Arsenault,Linwood D</v>
          </cell>
          <cell r="C56" t="e">
            <v>#N/A</v>
          </cell>
          <cell r="D56">
            <v>31538</v>
          </cell>
          <cell r="E56" t="str">
            <v>20200</v>
          </cell>
          <cell r="F56" t="str">
            <v>NEKH2</v>
          </cell>
          <cell r="G56" t="str">
            <v>ENO</v>
          </cell>
          <cell r="H56" t="str">
            <v>Maint - Mechanical, VTY Lbr</v>
          </cell>
          <cell r="I56" t="str">
            <v>Senior Plant Mech - VY</v>
          </cell>
          <cell r="J56">
            <v>38.973399999999998</v>
          </cell>
          <cell r="K56">
            <v>81064.67</v>
          </cell>
          <cell r="L56" t="str">
            <v>VYIP</v>
          </cell>
          <cell r="M56" t="str">
            <v>V01</v>
          </cell>
          <cell r="N56" t="str">
            <v>YBV</v>
          </cell>
          <cell r="O56">
            <v>81064.67</v>
          </cell>
          <cell r="P56">
            <v>82685.963399999993</v>
          </cell>
          <cell r="Q56">
            <v>82685.963399999993</v>
          </cell>
        </row>
        <row r="57">
          <cell r="A57" t="str">
            <v>000006926</v>
          </cell>
          <cell r="B57" t="str">
            <v>Grotton,Jason D</v>
          </cell>
          <cell r="C57" t="e">
            <v>#N/A</v>
          </cell>
          <cell r="D57">
            <v>36801</v>
          </cell>
          <cell r="E57" t="str">
            <v>20200</v>
          </cell>
          <cell r="F57" t="str">
            <v>NEKO2</v>
          </cell>
          <cell r="G57" t="str">
            <v>ENO</v>
          </cell>
          <cell r="H57" t="str">
            <v>PS&amp;O, VTY Lbr</v>
          </cell>
          <cell r="I57" t="str">
            <v>Mgr, Work Week</v>
          </cell>
          <cell r="J57">
            <v>52.937600000000003</v>
          </cell>
          <cell r="K57">
            <v>110110.26</v>
          </cell>
          <cell r="L57" t="str">
            <v>SMIP</v>
          </cell>
          <cell r="M57" t="str">
            <v>NBU</v>
          </cell>
          <cell r="N57" t="str">
            <v>YNV</v>
          </cell>
          <cell r="O57">
            <v>110110.26</v>
          </cell>
          <cell r="P57">
            <v>113138.29215000001</v>
          </cell>
          <cell r="Q57">
            <v>113138.29215000001</v>
          </cell>
        </row>
        <row r="58">
          <cell r="A58" t="str">
            <v>000006957</v>
          </cell>
          <cell r="B58" t="str">
            <v>Marstaller,Thomas H</v>
          </cell>
          <cell r="C58" t="e">
            <v>#N/A</v>
          </cell>
          <cell r="D58">
            <v>32636</v>
          </cell>
          <cell r="E58" t="str">
            <v>20200</v>
          </cell>
          <cell r="F58" t="str">
            <v>NEKO1</v>
          </cell>
          <cell r="G58" t="str">
            <v>ENO</v>
          </cell>
          <cell r="H58" t="str">
            <v>Operations, VTY Lbr</v>
          </cell>
          <cell r="I58" t="str">
            <v>Mgr, Shift (NUC)</v>
          </cell>
          <cell r="J58">
            <v>60.096200000000003</v>
          </cell>
          <cell r="K58">
            <v>125000</v>
          </cell>
          <cell r="L58" t="str">
            <v>SMIP</v>
          </cell>
          <cell r="M58" t="str">
            <v>NBU</v>
          </cell>
          <cell r="N58" t="str">
            <v>YNV</v>
          </cell>
          <cell r="O58">
            <v>125000</v>
          </cell>
          <cell r="P58">
            <v>128437.50000000001</v>
          </cell>
          <cell r="Q58">
            <v>128437.50000000001</v>
          </cell>
        </row>
        <row r="59">
          <cell r="A59" t="str">
            <v>000006961</v>
          </cell>
          <cell r="B59" t="str">
            <v>Card,F John</v>
          </cell>
          <cell r="C59" t="e">
            <v>#N/A</v>
          </cell>
          <cell r="D59">
            <v>29986</v>
          </cell>
          <cell r="E59" t="str">
            <v>20200</v>
          </cell>
          <cell r="F59" t="str">
            <v>NEKR1</v>
          </cell>
          <cell r="G59" t="str">
            <v>ENO</v>
          </cell>
          <cell r="H59" t="str">
            <v>Eng - Systems, VTY Lbr</v>
          </cell>
          <cell r="I59" t="str">
            <v>Technical Spec Iv (Nuc)</v>
          </cell>
          <cell r="J59">
            <v>52.883400000000002</v>
          </cell>
          <cell r="K59">
            <v>109997.4</v>
          </cell>
          <cell r="L59" t="str">
            <v>EXIP</v>
          </cell>
          <cell r="M59" t="str">
            <v>NBU</v>
          </cell>
          <cell r="N59" t="str">
            <v>YNV</v>
          </cell>
          <cell r="O59">
            <v>109997.4</v>
          </cell>
          <cell r="P59">
            <v>113022.3285</v>
          </cell>
          <cell r="Q59">
            <v>113022.3285</v>
          </cell>
        </row>
        <row r="60">
          <cell r="A60" t="str">
            <v>000006967</v>
          </cell>
          <cell r="B60" t="str">
            <v>Doucette,Alphonse L</v>
          </cell>
          <cell r="C60" t="e">
            <v>#N/A</v>
          </cell>
          <cell r="D60">
            <v>35440</v>
          </cell>
          <cell r="E60" t="str">
            <v>20200</v>
          </cell>
          <cell r="F60" t="str">
            <v>NEKR1</v>
          </cell>
          <cell r="G60" t="str">
            <v>ENO</v>
          </cell>
          <cell r="H60" t="str">
            <v>Eng - Systems, VTY Lbr</v>
          </cell>
          <cell r="I60" t="str">
            <v>Sr Engineer (Nuc)</v>
          </cell>
          <cell r="J60">
            <v>51.753</v>
          </cell>
          <cell r="K60">
            <v>107646.32</v>
          </cell>
          <cell r="L60" t="str">
            <v>EXIP</v>
          </cell>
          <cell r="M60" t="str">
            <v>NBU</v>
          </cell>
          <cell r="N60" t="str">
            <v>YNV</v>
          </cell>
          <cell r="O60">
            <v>107646.32</v>
          </cell>
          <cell r="P60">
            <v>110606.59380000002</v>
          </cell>
          <cell r="Q60">
            <v>110606.59380000002</v>
          </cell>
        </row>
        <row r="61">
          <cell r="A61" t="str">
            <v>000006972</v>
          </cell>
          <cell r="B61" t="str">
            <v>McKenney,Michael P</v>
          </cell>
          <cell r="C61" t="e">
            <v>#N/A</v>
          </cell>
          <cell r="D61">
            <v>33439</v>
          </cell>
          <cell r="E61" t="str">
            <v>20210</v>
          </cell>
          <cell r="F61" t="str">
            <v>NEKQ7</v>
          </cell>
          <cell r="G61" t="str">
            <v>ENO</v>
          </cell>
          <cell r="H61" t="str">
            <v>Emergency Planning, VTY Lbr</v>
          </cell>
          <cell r="I61" t="str">
            <v>Mgr, Emerg Prep</v>
          </cell>
          <cell r="J61">
            <v>65.760199999999998</v>
          </cell>
          <cell r="K61">
            <v>136781.12</v>
          </cell>
          <cell r="L61" t="str">
            <v>SMIP</v>
          </cell>
          <cell r="M61" t="str">
            <v>NBU</v>
          </cell>
          <cell r="N61" t="str">
            <v>YNV</v>
          </cell>
          <cell r="O61">
            <v>136781.12</v>
          </cell>
          <cell r="P61">
            <v>140542.60080000001</v>
          </cell>
          <cell r="Q61">
            <v>140542.60080000001</v>
          </cell>
        </row>
        <row r="62">
          <cell r="A62" t="str">
            <v>000006992</v>
          </cell>
          <cell r="B62" t="str">
            <v>O'Brien,J Michael</v>
          </cell>
          <cell r="C62" t="e">
            <v>#N/A</v>
          </cell>
          <cell r="D62">
            <v>37251</v>
          </cell>
          <cell r="E62" t="str">
            <v>20200</v>
          </cell>
          <cell r="F62" t="str">
            <v>NEKR8</v>
          </cell>
          <cell r="G62" t="str">
            <v>ENO</v>
          </cell>
          <cell r="H62" t="str">
            <v>Eng - Design, VTY Lbr</v>
          </cell>
          <cell r="I62" t="str">
            <v>Sr Lead Engineer (Nuc)</v>
          </cell>
          <cell r="J62">
            <v>59.485999999999997</v>
          </cell>
          <cell r="K62">
            <v>123730.95</v>
          </cell>
          <cell r="L62" t="str">
            <v>EXIP</v>
          </cell>
          <cell r="M62" t="str">
            <v>NBU</v>
          </cell>
          <cell r="N62" t="str">
            <v>YNV</v>
          </cell>
          <cell r="O62">
            <v>123730.95</v>
          </cell>
          <cell r="P62">
            <v>127133.55112500001</v>
          </cell>
          <cell r="Q62">
            <v>127133.55112500001</v>
          </cell>
        </row>
        <row r="63">
          <cell r="A63" t="str">
            <v>000006995</v>
          </cell>
          <cell r="B63" t="str">
            <v>Holmquist,Duane C</v>
          </cell>
          <cell r="C63" t="e">
            <v>#N/A</v>
          </cell>
          <cell r="D63">
            <v>30396</v>
          </cell>
          <cell r="E63" t="str">
            <v>20200</v>
          </cell>
          <cell r="F63" t="str">
            <v>NEKQ5</v>
          </cell>
          <cell r="G63" t="str">
            <v>ENO</v>
          </cell>
          <cell r="H63" t="str">
            <v>Radiation Protection, VTY Lbr</v>
          </cell>
          <cell r="I63" t="str">
            <v>Senior RP Technician - VY</v>
          </cell>
          <cell r="J63">
            <v>38.640500000000003</v>
          </cell>
          <cell r="K63">
            <v>80372.240000000005</v>
          </cell>
          <cell r="L63" t="str">
            <v>VYIP</v>
          </cell>
          <cell r="M63" t="str">
            <v>V01</v>
          </cell>
          <cell r="N63" t="str">
            <v>YBV</v>
          </cell>
          <cell r="O63">
            <v>80372.240000000005</v>
          </cell>
          <cell r="P63">
            <v>81979.684800000003</v>
          </cell>
          <cell r="Q63">
            <v>81979.684800000003</v>
          </cell>
        </row>
        <row r="64">
          <cell r="A64" t="str">
            <v>000007008</v>
          </cell>
          <cell r="B64" t="str">
            <v>Giard,Deborah S</v>
          </cell>
          <cell r="C64" t="e">
            <v>#N/A</v>
          </cell>
          <cell r="D64">
            <v>35009</v>
          </cell>
          <cell r="E64" t="str">
            <v>20200</v>
          </cell>
          <cell r="F64" t="str">
            <v>NEKO1</v>
          </cell>
          <cell r="G64" t="str">
            <v>ENO</v>
          </cell>
          <cell r="H64" t="str">
            <v>Operations, VTY Lbr</v>
          </cell>
          <cell r="I64" t="str">
            <v>Operations Spec Ii (Nuc)</v>
          </cell>
          <cell r="J64">
            <v>44.949800000000003</v>
          </cell>
          <cell r="K64">
            <v>93495.54</v>
          </cell>
          <cell r="L64" t="str">
            <v>EXIP</v>
          </cell>
          <cell r="M64" t="str">
            <v>NBU</v>
          </cell>
          <cell r="N64" t="str">
            <v>YNV</v>
          </cell>
          <cell r="O64">
            <v>93495.54</v>
          </cell>
          <cell r="P64">
            <v>96066.667350000003</v>
          </cell>
          <cell r="Q64">
            <v>96066.667350000003</v>
          </cell>
        </row>
        <row r="65">
          <cell r="A65" t="str">
            <v>000007011</v>
          </cell>
          <cell r="B65" t="str">
            <v>Parker,Gary J</v>
          </cell>
          <cell r="C65" t="e">
            <v>#N/A</v>
          </cell>
          <cell r="D65">
            <v>36598</v>
          </cell>
          <cell r="E65" t="str">
            <v>20200</v>
          </cell>
          <cell r="F65" t="str">
            <v>NEKO2</v>
          </cell>
          <cell r="G65" t="str">
            <v>ENO</v>
          </cell>
          <cell r="H65" t="str">
            <v>PS&amp;O, VTY Lbr</v>
          </cell>
          <cell r="I65" t="str">
            <v>Mech/Elec Planner - VY</v>
          </cell>
          <cell r="J65">
            <v>42.000900000000001</v>
          </cell>
          <cell r="K65">
            <v>87361.87</v>
          </cell>
          <cell r="L65" t="str">
            <v>VYIP</v>
          </cell>
          <cell r="M65" t="str">
            <v>V01</v>
          </cell>
          <cell r="N65" t="str">
            <v>YBV</v>
          </cell>
          <cell r="O65">
            <v>87361.87</v>
          </cell>
          <cell r="P65">
            <v>89109.107399999994</v>
          </cell>
          <cell r="Q65">
            <v>89109.107399999994</v>
          </cell>
        </row>
        <row r="66">
          <cell r="A66" t="str">
            <v>000007027</v>
          </cell>
          <cell r="B66" t="str">
            <v>Miller,Andrew C</v>
          </cell>
          <cell r="C66" t="e">
            <v>#N/A</v>
          </cell>
          <cell r="D66">
            <v>37263</v>
          </cell>
          <cell r="E66" t="str">
            <v>20200</v>
          </cell>
          <cell r="F66" t="str">
            <v>NEKQ5</v>
          </cell>
          <cell r="G66" t="str">
            <v>ENO</v>
          </cell>
          <cell r="H66" t="str">
            <v>Radiation Protection, VTY Lbr</v>
          </cell>
          <cell r="I66" t="str">
            <v>Senior RP Technician - VY</v>
          </cell>
          <cell r="J66">
            <v>38.640500000000003</v>
          </cell>
          <cell r="K66">
            <v>80372.240000000005</v>
          </cell>
          <cell r="L66" t="str">
            <v>VYIP</v>
          </cell>
          <cell r="M66" t="str">
            <v>V01</v>
          </cell>
          <cell r="N66" t="str">
            <v>YBV</v>
          </cell>
          <cell r="O66">
            <v>80372.240000000005</v>
          </cell>
          <cell r="P66">
            <v>81979.684800000003</v>
          </cell>
          <cell r="Q66">
            <v>81979.684800000003</v>
          </cell>
        </row>
        <row r="67">
          <cell r="A67" t="str">
            <v>000007049</v>
          </cell>
          <cell r="B67" t="str">
            <v>Howe Jr,Stanley F</v>
          </cell>
          <cell r="C67" t="e">
            <v>#N/A</v>
          </cell>
          <cell r="D67">
            <v>33065</v>
          </cell>
          <cell r="E67" t="str">
            <v>20200</v>
          </cell>
          <cell r="F67" t="str">
            <v>NEKH3</v>
          </cell>
          <cell r="G67" t="str">
            <v>ENO</v>
          </cell>
          <cell r="H67" t="str">
            <v>Maint - Electrical, VTY Lbr</v>
          </cell>
          <cell r="I67" t="str">
            <v>Supv/Coord - Maintenance</v>
          </cell>
          <cell r="J67">
            <v>51.230699999999999</v>
          </cell>
          <cell r="K67">
            <v>106559.8</v>
          </cell>
          <cell r="L67" t="str">
            <v>SMIP</v>
          </cell>
          <cell r="M67" t="str">
            <v>NBU</v>
          </cell>
          <cell r="N67" t="str">
            <v>YNV</v>
          </cell>
          <cell r="O67">
            <v>106559.8</v>
          </cell>
          <cell r="P67">
            <v>109490.19450000001</v>
          </cell>
          <cell r="Q67">
            <v>109490.19450000001</v>
          </cell>
        </row>
        <row r="68">
          <cell r="A68" t="str">
            <v>000007067</v>
          </cell>
          <cell r="B68" t="str">
            <v>Wright,Edward A</v>
          </cell>
          <cell r="C68" t="e">
            <v>#N/A</v>
          </cell>
          <cell r="D68">
            <v>37690</v>
          </cell>
          <cell r="E68" t="str">
            <v>20200</v>
          </cell>
          <cell r="F68" t="str">
            <v>NEKA9</v>
          </cell>
          <cell r="G68" t="str">
            <v>ENO</v>
          </cell>
          <cell r="H68" t="str">
            <v>MP&amp;C, VTY Lbr</v>
          </cell>
          <cell r="I68" t="str">
            <v>Stores Clerk II - VY</v>
          </cell>
          <cell r="J68">
            <v>31.243200000000002</v>
          </cell>
          <cell r="K68">
            <v>64985.86</v>
          </cell>
          <cell r="L68" t="str">
            <v>VYIP</v>
          </cell>
          <cell r="M68" t="str">
            <v>V01</v>
          </cell>
          <cell r="N68" t="str">
            <v>YBV</v>
          </cell>
          <cell r="O68">
            <v>64985.86</v>
          </cell>
          <cell r="P68">
            <v>66285.5772</v>
          </cell>
          <cell r="Q68">
            <v>66285.5772</v>
          </cell>
        </row>
        <row r="69">
          <cell r="A69" t="str">
            <v>000007070</v>
          </cell>
          <cell r="B69" t="str">
            <v>Jenks,Leigh R</v>
          </cell>
          <cell r="C69" t="e">
            <v>#N/A</v>
          </cell>
          <cell r="D69">
            <v>31201</v>
          </cell>
          <cell r="E69" t="str">
            <v>20200</v>
          </cell>
          <cell r="F69" t="str">
            <v>NEKH2</v>
          </cell>
          <cell r="G69" t="str">
            <v>ENO</v>
          </cell>
          <cell r="H69" t="str">
            <v>Maint - Mechanical, VTY Lbr</v>
          </cell>
          <cell r="I69" t="str">
            <v>Lead Plant Mech - VY</v>
          </cell>
          <cell r="J69">
            <v>41.106200000000001</v>
          </cell>
          <cell r="K69">
            <v>85500.9</v>
          </cell>
          <cell r="L69" t="str">
            <v>VYIP</v>
          </cell>
          <cell r="M69" t="str">
            <v>V01</v>
          </cell>
          <cell r="N69" t="str">
            <v>YBV</v>
          </cell>
          <cell r="O69">
            <v>85500.9</v>
          </cell>
          <cell r="P69">
            <v>87210.917999999991</v>
          </cell>
          <cell r="Q69">
            <v>87210.917999999991</v>
          </cell>
        </row>
        <row r="70">
          <cell r="A70" t="str">
            <v>000007071</v>
          </cell>
          <cell r="B70" t="str">
            <v>Josey,Rebecca J</v>
          </cell>
          <cell r="C70" t="e">
            <v>#N/A</v>
          </cell>
          <cell r="D70">
            <v>32720</v>
          </cell>
          <cell r="E70" t="str">
            <v>20200</v>
          </cell>
          <cell r="F70" t="str">
            <v>NEKP2</v>
          </cell>
          <cell r="G70" t="str">
            <v>ENO</v>
          </cell>
          <cell r="H70" t="str">
            <v>GMPO, VTY Lbr</v>
          </cell>
          <cell r="I70" t="str">
            <v>Asst, Administrative Sr (NE)</v>
          </cell>
          <cell r="J70">
            <v>28.334399999999999</v>
          </cell>
          <cell r="K70">
            <v>58935.55</v>
          </cell>
          <cell r="L70" t="str">
            <v>TSIP</v>
          </cell>
          <cell r="M70" t="str">
            <v>NBU</v>
          </cell>
          <cell r="N70" t="str">
            <v>YV1</v>
          </cell>
          <cell r="O70">
            <v>58935.55</v>
          </cell>
          <cell r="P70">
            <v>60556.27762500001</v>
          </cell>
          <cell r="Q70">
            <v>60556.27762500001</v>
          </cell>
        </row>
        <row r="71">
          <cell r="A71" t="str">
            <v>000007074</v>
          </cell>
          <cell r="B71" t="str">
            <v>LeFrancois,Mark P</v>
          </cell>
          <cell r="C71" t="e">
            <v>#N/A</v>
          </cell>
          <cell r="D71">
            <v>30524</v>
          </cell>
          <cell r="E71" t="str">
            <v>20200</v>
          </cell>
          <cell r="F71" t="str">
            <v>NEKR9</v>
          </cell>
          <cell r="G71" t="str">
            <v>ENO</v>
          </cell>
          <cell r="H71" t="str">
            <v>Eng - Programs, VTY Lbr</v>
          </cell>
          <cell r="I71" t="str">
            <v>Supv, Engineering      -</v>
          </cell>
          <cell r="J71">
            <v>64.732799999999997</v>
          </cell>
          <cell r="K71">
            <v>134644.21</v>
          </cell>
          <cell r="L71" t="str">
            <v>SMIP</v>
          </cell>
          <cell r="M71" t="str">
            <v>NBU</v>
          </cell>
          <cell r="N71" t="str">
            <v>YNV</v>
          </cell>
          <cell r="O71">
            <v>134644.21</v>
          </cell>
          <cell r="P71">
            <v>138346.92577500001</v>
          </cell>
          <cell r="Q71">
            <v>138346.92577500001</v>
          </cell>
        </row>
        <row r="72">
          <cell r="A72" t="str">
            <v>000007075</v>
          </cell>
          <cell r="B72" t="str">
            <v>Patrick,John J</v>
          </cell>
          <cell r="C72" t="e">
            <v>#N/A</v>
          </cell>
          <cell r="D72">
            <v>37466</v>
          </cell>
          <cell r="E72" t="str">
            <v>20220</v>
          </cell>
          <cell r="F72" t="str">
            <v>NEKQ4</v>
          </cell>
          <cell r="G72" t="str">
            <v>ENO</v>
          </cell>
          <cell r="H72" t="str">
            <v>Security, VTY Lbr</v>
          </cell>
          <cell r="I72" t="str">
            <v>Supt, Plant Security</v>
          </cell>
          <cell r="J72">
            <v>50.652500000000003</v>
          </cell>
          <cell r="K72">
            <v>105357.16</v>
          </cell>
          <cell r="L72" t="str">
            <v>SMIP</v>
          </cell>
          <cell r="M72" t="str">
            <v>NBU</v>
          </cell>
          <cell r="N72" t="str">
            <v>YNV</v>
          </cell>
          <cell r="O72">
            <v>105357.16</v>
          </cell>
          <cell r="P72">
            <v>108254.48190000001</v>
          </cell>
          <cell r="Q72">
            <v>108254.48190000001</v>
          </cell>
        </row>
        <row r="73">
          <cell r="A73" t="str">
            <v>000007077</v>
          </cell>
          <cell r="B73" t="str">
            <v>Pichette,Ann M</v>
          </cell>
          <cell r="C73" t="e">
            <v>#N/A</v>
          </cell>
          <cell r="D73">
            <v>35493</v>
          </cell>
          <cell r="E73" t="str">
            <v>20220</v>
          </cell>
          <cell r="F73" t="str">
            <v>NEKQ4</v>
          </cell>
          <cell r="G73" t="str">
            <v>ENO</v>
          </cell>
          <cell r="H73" t="str">
            <v>Security, VTY Lbr</v>
          </cell>
          <cell r="I73" t="str">
            <v>Coord, Security Iii (Nuc)</v>
          </cell>
          <cell r="J73">
            <v>30.237500000000001</v>
          </cell>
          <cell r="K73">
            <v>62894</v>
          </cell>
          <cell r="L73" t="str">
            <v>EXIP</v>
          </cell>
          <cell r="M73" t="str">
            <v>NBU</v>
          </cell>
          <cell r="N73" t="str">
            <v>YNV</v>
          </cell>
          <cell r="O73">
            <v>62894</v>
          </cell>
          <cell r="P73">
            <v>64623.585000000006</v>
          </cell>
          <cell r="Q73">
            <v>64623.585000000006</v>
          </cell>
        </row>
        <row r="74">
          <cell r="A74" t="str">
            <v>000007079</v>
          </cell>
          <cell r="B74" t="str">
            <v>Emery Howe,Tina M</v>
          </cell>
          <cell r="C74" t="e">
            <v>#N/A</v>
          </cell>
          <cell r="D74">
            <v>32846</v>
          </cell>
          <cell r="E74" t="str">
            <v>20220</v>
          </cell>
          <cell r="F74" t="str">
            <v>NEKQ4</v>
          </cell>
          <cell r="G74" t="str">
            <v>ENO</v>
          </cell>
          <cell r="H74" t="str">
            <v>Security, VTY Lbr</v>
          </cell>
          <cell r="I74" t="str">
            <v>Supv, Access Authorization/FFD</v>
          </cell>
          <cell r="J74">
            <v>39.004100000000001</v>
          </cell>
          <cell r="K74">
            <v>81128.56</v>
          </cell>
          <cell r="L74" t="str">
            <v>SMIP</v>
          </cell>
          <cell r="M74" t="str">
            <v>NBU</v>
          </cell>
          <cell r="N74" t="str">
            <v>YNV</v>
          </cell>
          <cell r="O74">
            <v>81128.56</v>
          </cell>
          <cell r="P74">
            <v>83359.595400000006</v>
          </cell>
          <cell r="Q74">
            <v>83359.595400000006</v>
          </cell>
        </row>
        <row r="75">
          <cell r="A75" t="str">
            <v>000007080</v>
          </cell>
          <cell r="B75" t="str">
            <v>Pike,Judith A</v>
          </cell>
          <cell r="C75" t="e">
            <v>#N/A</v>
          </cell>
          <cell r="D75">
            <v>37193</v>
          </cell>
          <cell r="E75" t="str">
            <v>20200</v>
          </cell>
          <cell r="F75" t="str">
            <v>NEKQ5</v>
          </cell>
          <cell r="G75" t="str">
            <v>ENO</v>
          </cell>
          <cell r="H75" t="str">
            <v>Radiation Protection, VTY Lbr</v>
          </cell>
          <cell r="I75" t="str">
            <v>Sr Decon Tech</v>
          </cell>
          <cell r="J75">
            <v>31.295200000000001</v>
          </cell>
          <cell r="K75">
            <v>65094.02</v>
          </cell>
          <cell r="L75" t="str">
            <v>VYIP</v>
          </cell>
          <cell r="M75" t="str">
            <v>V01</v>
          </cell>
          <cell r="N75" t="str">
            <v>YBV</v>
          </cell>
          <cell r="O75">
            <v>65094.02</v>
          </cell>
          <cell r="P75">
            <v>66395.900399999999</v>
          </cell>
          <cell r="Q75">
            <v>66395.900399999999</v>
          </cell>
        </row>
        <row r="76">
          <cell r="A76" t="str">
            <v>000007083</v>
          </cell>
          <cell r="B76" t="str">
            <v>Powers,Michael J</v>
          </cell>
          <cell r="C76" t="e">
            <v>#N/A</v>
          </cell>
          <cell r="D76">
            <v>37235</v>
          </cell>
          <cell r="E76" t="str">
            <v>20200</v>
          </cell>
          <cell r="F76" t="str">
            <v>NEKQ1</v>
          </cell>
          <cell r="G76" t="str">
            <v>ENO</v>
          </cell>
          <cell r="H76" t="str">
            <v>Admin Services, VTY Lbr</v>
          </cell>
          <cell r="I76" t="str">
            <v>Supv, Admin Svcs (Nuc)</v>
          </cell>
          <cell r="J76">
            <v>30.026399999999999</v>
          </cell>
          <cell r="K76">
            <v>62454.84</v>
          </cell>
          <cell r="L76" t="str">
            <v>SMIP</v>
          </cell>
          <cell r="M76" t="str">
            <v>NBU</v>
          </cell>
          <cell r="N76" t="str">
            <v>YNV</v>
          </cell>
          <cell r="O76">
            <v>62454.84</v>
          </cell>
          <cell r="P76">
            <v>64172.348100000003</v>
          </cell>
          <cell r="Q76">
            <v>64172.348100000003</v>
          </cell>
        </row>
        <row r="77">
          <cell r="A77" t="str">
            <v>000007088</v>
          </cell>
          <cell r="B77" t="str">
            <v>Precourt,Ronald R</v>
          </cell>
          <cell r="C77" t="e">
            <v>#N/A</v>
          </cell>
          <cell r="D77">
            <v>37221</v>
          </cell>
          <cell r="E77" t="str">
            <v>20200</v>
          </cell>
          <cell r="F77" t="str">
            <v>NEKH3</v>
          </cell>
          <cell r="G77" t="str">
            <v>ENO</v>
          </cell>
          <cell r="H77" t="str">
            <v>Maint - Electrical, VTY Lbr</v>
          </cell>
          <cell r="I77" t="str">
            <v>Lead Plant Mech - VY</v>
          </cell>
          <cell r="J77">
            <v>41.106200000000001</v>
          </cell>
          <cell r="K77">
            <v>85500.9</v>
          </cell>
          <cell r="L77" t="str">
            <v>VYIP</v>
          </cell>
          <cell r="M77" t="str">
            <v>V01</v>
          </cell>
          <cell r="N77" t="str">
            <v>YBV</v>
          </cell>
          <cell r="O77">
            <v>85500.9</v>
          </cell>
          <cell r="P77">
            <v>87210.917999999991</v>
          </cell>
          <cell r="Q77">
            <v>87210.917999999991</v>
          </cell>
        </row>
        <row r="78">
          <cell r="A78" t="str">
            <v>000007092</v>
          </cell>
          <cell r="B78" t="str">
            <v>Rogenski,Anthony J</v>
          </cell>
          <cell r="C78" t="e">
            <v>#N/A</v>
          </cell>
          <cell r="D78">
            <v>37067</v>
          </cell>
          <cell r="E78" t="str">
            <v>20200</v>
          </cell>
          <cell r="F78" t="str">
            <v>NEKO1</v>
          </cell>
          <cell r="G78" t="str">
            <v>ENO</v>
          </cell>
          <cell r="H78" t="str">
            <v>Operations, VTY Lbr</v>
          </cell>
          <cell r="I78" t="str">
            <v>FIN Reactor Operator III</v>
          </cell>
          <cell r="J78">
            <v>45.728000000000002</v>
          </cell>
          <cell r="K78">
            <v>95114.240000000005</v>
          </cell>
          <cell r="L78" t="str">
            <v>VYIP</v>
          </cell>
          <cell r="M78" t="str">
            <v>V01</v>
          </cell>
          <cell r="N78" t="str">
            <v>YBV</v>
          </cell>
          <cell r="O78">
            <v>95114.240000000005</v>
          </cell>
          <cell r="P78">
            <v>97016.524800000014</v>
          </cell>
          <cell r="Q78">
            <v>97016.524800000014</v>
          </cell>
        </row>
        <row r="79">
          <cell r="A79" t="str">
            <v>000007093</v>
          </cell>
          <cell r="B79" t="str">
            <v>Manning,Wayne E</v>
          </cell>
          <cell r="C79" t="e">
            <v>#N/A</v>
          </cell>
          <cell r="D79">
            <v>33430</v>
          </cell>
          <cell r="E79" t="str">
            <v>20200</v>
          </cell>
          <cell r="F79" t="str">
            <v>NEKO1</v>
          </cell>
          <cell r="G79" t="str">
            <v>ENO</v>
          </cell>
          <cell r="H79" t="str">
            <v>Operations, VTY Lbr</v>
          </cell>
          <cell r="I79" t="str">
            <v>Supv, Control Room</v>
          </cell>
          <cell r="J79">
            <v>51.2624</v>
          </cell>
          <cell r="K79">
            <v>106625.77</v>
          </cell>
          <cell r="L79" t="str">
            <v>SMIP</v>
          </cell>
          <cell r="M79" t="str">
            <v>NBU</v>
          </cell>
          <cell r="N79" t="str">
            <v>YNV</v>
          </cell>
          <cell r="O79">
            <v>106625.77</v>
          </cell>
          <cell r="P79">
            <v>109557.97867500001</v>
          </cell>
          <cell r="Q79">
            <v>109557.97867500001</v>
          </cell>
        </row>
        <row r="80">
          <cell r="A80" t="str">
            <v>000007104</v>
          </cell>
          <cell r="B80" t="str">
            <v>Heathwaite,Frederick M</v>
          </cell>
          <cell r="C80" t="e">
            <v>#N/A</v>
          </cell>
          <cell r="D80">
            <v>36414</v>
          </cell>
          <cell r="E80" t="str">
            <v>20200</v>
          </cell>
          <cell r="F80" t="str">
            <v>NEKO4</v>
          </cell>
          <cell r="G80" t="str">
            <v>ENO</v>
          </cell>
          <cell r="H80" t="str">
            <v>Chemistry, VTY Lbr</v>
          </cell>
          <cell r="I80" t="str">
            <v>Supv, Chemistry</v>
          </cell>
          <cell r="J80">
            <v>49.970399999999998</v>
          </cell>
          <cell r="K80">
            <v>103938.41</v>
          </cell>
          <cell r="L80" t="str">
            <v>SMIP</v>
          </cell>
          <cell r="M80" t="str">
            <v>NBU</v>
          </cell>
          <cell r="N80" t="str">
            <v>YNV</v>
          </cell>
          <cell r="O80">
            <v>103938.41</v>
          </cell>
          <cell r="P80">
            <v>106796.71627500001</v>
          </cell>
          <cell r="Q80">
            <v>106796.71627500001</v>
          </cell>
        </row>
        <row r="81">
          <cell r="A81" t="str">
            <v>000007112</v>
          </cell>
          <cell r="B81" t="str">
            <v>Bowman,Heidi KB</v>
          </cell>
          <cell r="C81" t="e">
            <v>#N/A</v>
          </cell>
          <cell r="D81">
            <v>37032</v>
          </cell>
          <cell r="E81" t="str">
            <v>20200</v>
          </cell>
          <cell r="F81" t="str">
            <v>NEKA9</v>
          </cell>
          <cell r="G81" t="str">
            <v>ENO</v>
          </cell>
          <cell r="H81" t="str">
            <v>MP&amp;C, VTY Lbr</v>
          </cell>
          <cell r="I81" t="str">
            <v>Supervisor, Procurement</v>
          </cell>
          <cell r="J81">
            <v>52.569000000000003</v>
          </cell>
          <cell r="K81">
            <v>109343.54</v>
          </cell>
          <cell r="L81" t="str">
            <v>SMIP</v>
          </cell>
          <cell r="M81" t="str">
            <v>NBU</v>
          </cell>
          <cell r="N81" t="str">
            <v>YNV</v>
          </cell>
          <cell r="O81">
            <v>109343.54</v>
          </cell>
          <cell r="P81">
            <v>112350.48735</v>
          </cell>
          <cell r="Q81">
            <v>112350.48735</v>
          </cell>
        </row>
        <row r="82">
          <cell r="A82" t="str">
            <v>000007124</v>
          </cell>
          <cell r="B82" t="str">
            <v>Ziguloski,Joseph M</v>
          </cell>
          <cell r="C82" t="e">
            <v>#N/A</v>
          </cell>
          <cell r="D82">
            <v>32174</v>
          </cell>
          <cell r="E82" t="str">
            <v>20200</v>
          </cell>
          <cell r="F82" t="str">
            <v>NEKO2</v>
          </cell>
          <cell r="G82" t="str">
            <v>ENO</v>
          </cell>
          <cell r="H82" t="str">
            <v>PS&amp;O, VTY Lbr</v>
          </cell>
          <cell r="I82" t="str">
            <v>FIN Mech/Elec Planner</v>
          </cell>
          <cell r="J82">
            <v>44.000900000000001</v>
          </cell>
          <cell r="K82">
            <v>91521.87</v>
          </cell>
          <cell r="L82" t="str">
            <v>VYIP</v>
          </cell>
          <cell r="M82" t="str">
            <v>V01</v>
          </cell>
          <cell r="N82" t="str">
            <v>YBV</v>
          </cell>
          <cell r="O82">
            <v>91521.87</v>
          </cell>
          <cell r="P82">
            <v>93352.307399999991</v>
          </cell>
          <cell r="Q82">
            <v>93352.307399999991</v>
          </cell>
        </row>
        <row r="83">
          <cell r="A83" t="str">
            <v>000007127</v>
          </cell>
          <cell r="B83" t="str">
            <v>Paradis,James R</v>
          </cell>
          <cell r="C83" t="e">
            <v>#N/A</v>
          </cell>
          <cell r="D83">
            <v>31957</v>
          </cell>
          <cell r="E83" t="str">
            <v>20210</v>
          </cell>
          <cell r="F83" t="str">
            <v>NEKA5</v>
          </cell>
          <cell r="G83" t="str">
            <v>ENO</v>
          </cell>
          <cell r="H83" t="str">
            <v>Training, VTY Lbr</v>
          </cell>
          <cell r="I83" t="str">
            <v>Supt, Operations Training</v>
          </cell>
          <cell r="J83">
            <v>59.867899999999999</v>
          </cell>
          <cell r="K83">
            <v>124525.22</v>
          </cell>
          <cell r="L83" t="str">
            <v>SMIP</v>
          </cell>
          <cell r="M83" t="str">
            <v>NBU</v>
          </cell>
          <cell r="N83" t="str">
            <v>YNV</v>
          </cell>
          <cell r="O83">
            <v>124525.22</v>
          </cell>
          <cell r="P83">
            <v>127949.66355000001</v>
          </cell>
          <cell r="Q83">
            <v>127949.66355000001</v>
          </cell>
        </row>
        <row r="84">
          <cell r="A84" t="str">
            <v>000007128</v>
          </cell>
          <cell r="B84" t="str">
            <v>Breite,Harold R</v>
          </cell>
          <cell r="C84" t="e">
            <v>#N/A</v>
          </cell>
          <cell r="D84">
            <v>33472</v>
          </cell>
          <cell r="E84" t="str">
            <v>20200</v>
          </cell>
          <cell r="F84" t="str">
            <v>NEKR9</v>
          </cell>
          <cell r="G84" t="str">
            <v>ENO</v>
          </cell>
          <cell r="H84" t="str">
            <v>Eng - Programs, VTY Lbr</v>
          </cell>
          <cell r="I84" t="str">
            <v>Sr Engineer (Nuc)</v>
          </cell>
          <cell r="J84">
            <v>51.6175</v>
          </cell>
          <cell r="K84">
            <v>107364.49</v>
          </cell>
          <cell r="L84" t="str">
            <v>EXIP</v>
          </cell>
          <cell r="M84" t="str">
            <v>NBU</v>
          </cell>
          <cell r="N84" t="str">
            <v>YNV</v>
          </cell>
          <cell r="O84">
            <v>107364.49</v>
          </cell>
          <cell r="P84">
            <v>110317.01347500001</v>
          </cell>
          <cell r="Q84">
            <v>110317.01347500001</v>
          </cell>
        </row>
        <row r="85">
          <cell r="A85" t="str">
            <v>000007130</v>
          </cell>
          <cell r="B85" t="str">
            <v>Schultz,Thomas</v>
          </cell>
          <cell r="C85" t="e">
            <v>#N/A</v>
          </cell>
          <cell r="D85">
            <v>32398</v>
          </cell>
          <cell r="E85" t="str">
            <v>20200</v>
          </cell>
          <cell r="F85" t="str">
            <v>NEKO1</v>
          </cell>
          <cell r="G85" t="str">
            <v>ENO</v>
          </cell>
          <cell r="H85" t="str">
            <v>Operations, VTY Lbr</v>
          </cell>
          <cell r="I85" t="str">
            <v>Supv, Control Room</v>
          </cell>
          <cell r="J85">
            <v>52.792000000000002</v>
          </cell>
          <cell r="K85">
            <v>109807.4</v>
          </cell>
          <cell r="L85" t="str">
            <v>SMIP</v>
          </cell>
          <cell r="M85" t="str">
            <v>NBU</v>
          </cell>
          <cell r="N85" t="str">
            <v>YNV</v>
          </cell>
          <cell r="O85">
            <v>109807.4</v>
          </cell>
          <cell r="P85">
            <v>112827.1035</v>
          </cell>
          <cell r="Q85">
            <v>112827.1035</v>
          </cell>
        </row>
        <row r="86">
          <cell r="A86" t="str">
            <v>000007140</v>
          </cell>
          <cell r="B86" t="str">
            <v>Thayer,Shane E</v>
          </cell>
          <cell r="C86" t="e">
            <v>#N/A</v>
          </cell>
          <cell r="D86">
            <v>37284</v>
          </cell>
          <cell r="E86" t="str">
            <v>20200</v>
          </cell>
          <cell r="F86" t="str">
            <v>NEKH3</v>
          </cell>
          <cell r="G86" t="str">
            <v>ENO</v>
          </cell>
          <cell r="H86" t="str">
            <v>Maint - Electrical, VTY Lbr</v>
          </cell>
          <cell r="I86" t="str">
            <v>Senior Plant Mech - VY</v>
          </cell>
          <cell r="J86">
            <v>38.973399999999998</v>
          </cell>
          <cell r="K86">
            <v>81064.67</v>
          </cell>
          <cell r="L86" t="str">
            <v>VYIP</v>
          </cell>
          <cell r="M86" t="str">
            <v>V01</v>
          </cell>
          <cell r="N86" t="str">
            <v>YBV</v>
          </cell>
          <cell r="O86">
            <v>81064.67</v>
          </cell>
          <cell r="P86">
            <v>82685.963399999993</v>
          </cell>
          <cell r="Q86">
            <v>82685.963399999993</v>
          </cell>
        </row>
        <row r="87">
          <cell r="A87" t="str">
            <v>000007153</v>
          </cell>
          <cell r="B87" t="str">
            <v>Skibniowsky,Stephen P</v>
          </cell>
          <cell r="C87" t="e">
            <v>#N/A</v>
          </cell>
          <cell r="D87">
            <v>26763</v>
          </cell>
          <cell r="E87" t="str">
            <v>20200</v>
          </cell>
          <cell r="F87" t="str">
            <v>NEKO4</v>
          </cell>
          <cell r="G87" t="str">
            <v>ENO</v>
          </cell>
          <cell r="H87" t="str">
            <v>Chemistry, VTY Lbr</v>
          </cell>
          <cell r="I87" t="str">
            <v>Sr Hp/Chem Spec (Nuc)</v>
          </cell>
          <cell r="J87">
            <v>51.333100000000002</v>
          </cell>
          <cell r="K87">
            <v>106772.81</v>
          </cell>
          <cell r="L87" t="str">
            <v>EXIP</v>
          </cell>
          <cell r="M87" t="str">
            <v>NBU</v>
          </cell>
          <cell r="N87" t="str">
            <v>YNV</v>
          </cell>
          <cell r="O87">
            <v>106772.81</v>
          </cell>
          <cell r="P87">
            <v>109709.062275</v>
          </cell>
          <cell r="Q87">
            <v>109709.062275</v>
          </cell>
        </row>
        <row r="88">
          <cell r="A88" t="str">
            <v>000007171</v>
          </cell>
          <cell r="B88" t="str">
            <v>Janus,Mathew E</v>
          </cell>
          <cell r="C88" t="e">
            <v>#N/A</v>
          </cell>
          <cell r="D88">
            <v>36325</v>
          </cell>
          <cell r="E88" t="str">
            <v>20200</v>
          </cell>
          <cell r="F88" t="str">
            <v>NEKH3</v>
          </cell>
          <cell r="G88" t="str">
            <v>ENO</v>
          </cell>
          <cell r="H88" t="str">
            <v>Maint - Electrical, VTY Lbr</v>
          </cell>
          <cell r="I88" t="str">
            <v>Supt, Electrical</v>
          </cell>
          <cell r="J88">
            <v>59.4983</v>
          </cell>
          <cell r="K88">
            <v>123756.53</v>
          </cell>
          <cell r="L88" t="str">
            <v>SMIP</v>
          </cell>
          <cell r="M88" t="str">
            <v>NBU</v>
          </cell>
          <cell r="N88" t="str">
            <v>YNV</v>
          </cell>
          <cell r="O88">
            <v>123756.53</v>
          </cell>
          <cell r="P88">
            <v>127159.83457500002</v>
          </cell>
          <cell r="Q88">
            <v>127159.83457500002</v>
          </cell>
        </row>
        <row r="89">
          <cell r="A89" t="str">
            <v>000007188</v>
          </cell>
          <cell r="B89" t="str">
            <v>Ryan,Francis F</v>
          </cell>
          <cell r="C89" t="e">
            <v>#N/A</v>
          </cell>
          <cell r="D89">
            <v>31124</v>
          </cell>
          <cell r="E89" t="str">
            <v>20200</v>
          </cell>
          <cell r="F89" t="str">
            <v>NEKH5</v>
          </cell>
          <cell r="G89" t="str">
            <v>ENO</v>
          </cell>
          <cell r="H89" t="str">
            <v>Maint - I&amp;C, VTY Lbr</v>
          </cell>
          <cell r="I89" t="str">
            <v>Supv/Coord - Maintenance</v>
          </cell>
          <cell r="J89">
            <v>50.755200000000002</v>
          </cell>
          <cell r="K89">
            <v>105570.78</v>
          </cell>
          <cell r="L89" t="str">
            <v>SMIP</v>
          </cell>
          <cell r="M89" t="str">
            <v>NBU</v>
          </cell>
          <cell r="N89" t="str">
            <v>YNV</v>
          </cell>
          <cell r="O89">
            <v>105570.78</v>
          </cell>
          <cell r="P89">
            <v>108473.97645</v>
          </cell>
          <cell r="Q89">
            <v>108473.97645</v>
          </cell>
        </row>
        <row r="90">
          <cell r="A90" t="str">
            <v>000007200</v>
          </cell>
          <cell r="B90" t="str">
            <v>Boudreau,Paul J</v>
          </cell>
          <cell r="C90" t="e">
            <v>#N/A</v>
          </cell>
          <cell r="D90">
            <v>32611</v>
          </cell>
          <cell r="E90" t="str">
            <v>20200</v>
          </cell>
          <cell r="F90" t="str">
            <v>NEKH9</v>
          </cell>
          <cell r="G90" t="str">
            <v>ENO</v>
          </cell>
          <cell r="H90" t="str">
            <v>Maint - FIN, VTY Lbr</v>
          </cell>
          <cell r="I90" t="str">
            <v>FIN Sr Contrl Instrmnt Spec</v>
          </cell>
          <cell r="J90">
            <v>44.000900000000001</v>
          </cell>
          <cell r="K90">
            <v>91521.87</v>
          </cell>
          <cell r="L90" t="str">
            <v>VYIP</v>
          </cell>
          <cell r="M90" t="str">
            <v>V01</v>
          </cell>
          <cell r="N90" t="str">
            <v>YBV</v>
          </cell>
          <cell r="O90">
            <v>91521.87</v>
          </cell>
          <cell r="P90">
            <v>93352.307399999991</v>
          </cell>
          <cell r="Q90">
            <v>93352.307399999991</v>
          </cell>
        </row>
        <row r="91">
          <cell r="A91" t="str">
            <v>000007223</v>
          </cell>
          <cell r="B91" t="str">
            <v>Gilmore,Mark E</v>
          </cell>
          <cell r="C91" t="e">
            <v>#N/A</v>
          </cell>
          <cell r="D91">
            <v>32040</v>
          </cell>
          <cell r="E91" t="str">
            <v>20210</v>
          </cell>
          <cell r="F91" t="str">
            <v>NEKQ7</v>
          </cell>
          <cell r="G91" t="str">
            <v>ENO</v>
          </cell>
          <cell r="H91" t="str">
            <v>Emergency Planning, VTY Lbr</v>
          </cell>
          <cell r="I91" t="str">
            <v>Planner, Sr Emergency (Nuc)</v>
          </cell>
          <cell r="J91">
            <v>48.727400000000003</v>
          </cell>
          <cell r="K91">
            <v>101352.92</v>
          </cell>
          <cell r="L91" t="str">
            <v>EXIP</v>
          </cell>
          <cell r="M91" t="str">
            <v>NBU</v>
          </cell>
          <cell r="N91" t="str">
            <v>YNV</v>
          </cell>
          <cell r="O91">
            <v>101352.92</v>
          </cell>
          <cell r="P91">
            <v>104140.1253</v>
          </cell>
          <cell r="Q91">
            <v>104140.1253</v>
          </cell>
        </row>
        <row r="92">
          <cell r="A92" t="str">
            <v>000007322</v>
          </cell>
          <cell r="B92" t="str">
            <v>Jerz,Paul E</v>
          </cell>
          <cell r="C92" t="e">
            <v>#N/A</v>
          </cell>
          <cell r="D92">
            <v>32685</v>
          </cell>
          <cell r="E92" t="str">
            <v>20200</v>
          </cell>
          <cell r="F92" t="str">
            <v>NEKO2</v>
          </cell>
          <cell r="G92" t="str">
            <v>ENO</v>
          </cell>
          <cell r="H92" t="str">
            <v>PS&amp;O, VTY Lbr</v>
          </cell>
          <cell r="I92" t="str">
            <v>Mgr, Work Week</v>
          </cell>
          <cell r="J92">
            <v>59.902099999999997</v>
          </cell>
          <cell r="K92">
            <v>124596.35</v>
          </cell>
          <cell r="L92" t="str">
            <v>SMIP</v>
          </cell>
          <cell r="M92" t="str">
            <v>NBU</v>
          </cell>
          <cell r="N92" t="str">
            <v>YNV</v>
          </cell>
          <cell r="O92">
            <v>124596.35</v>
          </cell>
          <cell r="P92">
            <v>128022.74962500001</v>
          </cell>
          <cell r="Q92">
            <v>128022.74962500001</v>
          </cell>
        </row>
        <row r="93">
          <cell r="A93" t="str">
            <v>000007354</v>
          </cell>
          <cell r="B93" t="str">
            <v>Aprea,Stephen P</v>
          </cell>
          <cell r="C93" t="e">
            <v>#N/A</v>
          </cell>
          <cell r="D93">
            <v>30760</v>
          </cell>
          <cell r="E93" t="str">
            <v>20200</v>
          </cell>
          <cell r="F93" t="str">
            <v>NEKO1</v>
          </cell>
          <cell r="G93" t="str">
            <v>ENO</v>
          </cell>
          <cell r="H93" t="str">
            <v>Operations, VTY Lbr</v>
          </cell>
          <cell r="I93" t="str">
            <v>Ass't Ops Manager</v>
          </cell>
          <cell r="J93">
            <v>68.269199999999998</v>
          </cell>
          <cell r="K93">
            <v>142000</v>
          </cell>
          <cell r="L93" t="str">
            <v>SMIP</v>
          </cell>
          <cell r="M93" t="str">
            <v>NBU</v>
          </cell>
          <cell r="N93" t="str">
            <v>YNV</v>
          </cell>
          <cell r="O93">
            <v>142000</v>
          </cell>
          <cell r="P93">
            <v>145905</v>
          </cell>
          <cell r="Q93">
            <v>145905</v>
          </cell>
        </row>
        <row r="94">
          <cell r="A94" t="str">
            <v>000007378</v>
          </cell>
          <cell r="B94" t="str">
            <v>Smith,Robert L</v>
          </cell>
          <cell r="C94" t="e">
            <v>#N/A</v>
          </cell>
          <cell r="D94">
            <v>27190</v>
          </cell>
          <cell r="E94" t="str">
            <v>20200</v>
          </cell>
          <cell r="F94" t="str">
            <v>NEKR8</v>
          </cell>
          <cell r="G94" t="str">
            <v>ENO</v>
          </cell>
          <cell r="H94" t="str">
            <v>Eng - Design, VTY Lbr</v>
          </cell>
          <cell r="I94" t="str">
            <v>Sr Engineer (Nuc)</v>
          </cell>
          <cell r="J94">
            <v>55.686100000000003</v>
          </cell>
          <cell r="K94">
            <v>115827.1</v>
          </cell>
          <cell r="L94" t="str">
            <v>EXIP</v>
          </cell>
          <cell r="M94" t="str">
            <v>NBU</v>
          </cell>
          <cell r="N94" t="str">
            <v>YNV</v>
          </cell>
          <cell r="O94">
            <v>115827.1</v>
          </cell>
          <cell r="P94">
            <v>119012.34525000001</v>
          </cell>
          <cell r="Q94">
            <v>119012.34525000001</v>
          </cell>
        </row>
        <row r="95">
          <cell r="A95" t="str">
            <v>000007382</v>
          </cell>
          <cell r="B95" t="str">
            <v>Reardon,William N</v>
          </cell>
          <cell r="C95" t="e">
            <v>#N/A</v>
          </cell>
          <cell r="D95">
            <v>32064</v>
          </cell>
          <cell r="E95" t="str">
            <v>20200</v>
          </cell>
          <cell r="F95" t="str">
            <v>NEKH2</v>
          </cell>
          <cell r="G95" t="str">
            <v>ENO</v>
          </cell>
          <cell r="H95" t="str">
            <v>Maint - Mechanical, VTY Lbr</v>
          </cell>
          <cell r="I95" t="str">
            <v>Lead Plant Mech - VY</v>
          </cell>
          <cell r="J95">
            <v>41.106200000000001</v>
          </cell>
          <cell r="K95">
            <v>85500.9</v>
          </cell>
          <cell r="L95" t="str">
            <v>VYIP</v>
          </cell>
          <cell r="M95" t="str">
            <v>V01</v>
          </cell>
          <cell r="N95" t="str">
            <v>YBV</v>
          </cell>
          <cell r="O95">
            <v>85500.9</v>
          </cell>
          <cell r="P95">
            <v>87210.917999999991</v>
          </cell>
          <cell r="Q95">
            <v>87210.917999999991</v>
          </cell>
        </row>
        <row r="96">
          <cell r="A96" t="str">
            <v>000007419</v>
          </cell>
          <cell r="B96" t="str">
            <v>Ward,Joseph K</v>
          </cell>
          <cell r="C96" t="e">
            <v>#N/A</v>
          </cell>
          <cell r="D96">
            <v>32881</v>
          </cell>
          <cell r="E96" t="str">
            <v>20200</v>
          </cell>
          <cell r="F96" t="str">
            <v>NEKH5</v>
          </cell>
          <cell r="G96" t="str">
            <v>ENO</v>
          </cell>
          <cell r="H96" t="str">
            <v>Maint - I&amp;C, VTY Lbr</v>
          </cell>
          <cell r="I96" t="str">
            <v>Supt, I &amp; C</v>
          </cell>
          <cell r="J96">
            <v>58.397399999999998</v>
          </cell>
          <cell r="K96">
            <v>121466.54</v>
          </cell>
          <cell r="L96" t="str">
            <v>SMIP</v>
          </cell>
          <cell r="M96" t="str">
            <v>NBU</v>
          </cell>
          <cell r="N96" t="str">
            <v>YNV</v>
          </cell>
          <cell r="O96">
            <v>121466.54</v>
          </cell>
          <cell r="P96">
            <v>124806.86985</v>
          </cell>
          <cell r="Q96">
            <v>124806.86985</v>
          </cell>
        </row>
        <row r="97">
          <cell r="A97" t="str">
            <v>000007421</v>
          </cell>
          <cell r="B97" t="str">
            <v>Chagnon,Stephen R</v>
          </cell>
          <cell r="C97" t="e">
            <v>#N/A</v>
          </cell>
          <cell r="D97">
            <v>37685</v>
          </cell>
          <cell r="E97" t="str">
            <v>20200</v>
          </cell>
          <cell r="F97" t="str">
            <v>NEKO1</v>
          </cell>
          <cell r="G97" t="str">
            <v>ENO</v>
          </cell>
          <cell r="H97" t="str">
            <v>Operations, VTY Lbr</v>
          </cell>
          <cell r="I97" t="str">
            <v>Auxiliary Operator III - VY</v>
          </cell>
          <cell r="J97">
            <v>38.858899999999998</v>
          </cell>
          <cell r="K97">
            <v>80826.509999999995</v>
          </cell>
          <cell r="L97" t="str">
            <v>VYIP</v>
          </cell>
          <cell r="M97" t="str">
            <v>V01</v>
          </cell>
          <cell r="N97" t="str">
            <v>YBV</v>
          </cell>
          <cell r="O97">
            <v>80826.509999999995</v>
          </cell>
          <cell r="P97">
            <v>82443.040200000003</v>
          </cell>
          <cell r="Q97">
            <v>82443.040200000003</v>
          </cell>
        </row>
        <row r="98">
          <cell r="A98" t="str">
            <v>000007463</v>
          </cell>
          <cell r="B98" t="str">
            <v>Cote,Lawrence R</v>
          </cell>
          <cell r="C98" t="e">
            <v>#N/A</v>
          </cell>
          <cell r="D98">
            <v>36969</v>
          </cell>
          <cell r="E98" t="str">
            <v>20200</v>
          </cell>
          <cell r="F98" t="str">
            <v>NEKQ5</v>
          </cell>
          <cell r="G98" t="str">
            <v>ENO</v>
          </cell>
          <cell r="H98" t="str">
            <v>Radiation Protection, VTY Lbr</v>
          </cell>
          <cell r="I98" t="str">
            <v>Sr Decon Tech</v>
          </cell>
          <cell r="J98">
            <v>31.295200000000001</v>
          </cell>
          <cell r="K98">
            <v>65094.02</v>
          </cell>
          <cell r="L98" t="str">
            <v>VYIP</v>
          </cell>
          <cell r="M98" t="str">
            <v>V01</v>
          </cell>
          <cell r="N98" t="str">
            <v>YBV</v>
          </cell>
          <cell r="O98">
            <v>65094.02</v>
          </cell>
          <cell r="P98">
            <v>66395.900399999999</v>
          </cell>
          <cell r="Q98">
            <v>66395.900399999999</v>
          </cell>
        </row>
        <row r="99">
          <cell r="A99" t="str">
            <v>000007464</v>
          </cell>
          <cell r="B99" t="str">
            <v>Gelinas,Bruce H</v>
          </cell>
          <cell r="C99" t="e">
            <v>#N/A</v>
          </cell>
          <cell r="D99">
            <v>32895</v>
          </cell>
          <cell r="E99" t="str">
            <v>20200</v>
          </cell>
          <cell r="F99" t="str">
            <v>NEKH3</v>
          </cell>
          <cell r="G99" t="str">
            <v>ENO</v>
          </cell>
          <cell r="H99" t="str">
            <v>Maint - Electrical, VTY Lbr</v>
          </cell>
          <cell r="I99" t="str">
            <v>Lead Plant Mech - VY</v>
          </cell>
          <cell r="J99">
            <v>41.106200000000001</v>
          </cell>
          <cell r="K99">
            <v>85500.9</v>
          </cell>
          <cell r="L99" t="str">
            <v>VYIP</v>
          </cell>
          <cell r="M99" t="str">
            <v>V01</v>
          </cell>
          <cell r="N99" t="str">
            <v>YBV</v>
          </cell>
          <cell r="O99">
            <v>85500.9</v>
          </cell>
          <cell r="P99">
            <v>87210.917999999991</v>
          </cell>
          <cell r="Q99">
            <v>87210.917999999991</v>
          </cell>
        </row>
        <row r="100">
          <cell r="A100" t="str">
            <v>000007493</v>
          </cell>
          <cell r="B100" t="str">
            <v>Pervier,Michael P</v>
          </cell>
          <cell r="C100" t="e">
            <v>#N/A</v>
          </cell>
          <cell r="D100">
            <v>37179</v>
          </cell>
          <cell r="E100" t="str">
            <v>20200</v>
          </cell>
          <cell r="F100" t="str">
            <v>NEKH2</v>
          </cell>
          <cell r="G100" t="str">
            <v>ENO</v>
          </cell>
          <cell r="H100" t="str">
            <v>Maint - Mechanical, VTY Lbr</v>
          </cell>
          <cell r="I100" t="str">
            <v>Senior Plant Mech - VY</v>
          </cell>
          <cell r="J100">
            <v>38.973399999999998</v>
          </cell>
          <cell r="K100">
            <v>81064.67</v>
          </cell>
          <cell r="L100" t="str">
            <v>VYIP</v>
          </cell>
          <cell r="M100" t="str">
            <v>V01</v>
          </cell>
          <cell r="N100" t="str">
            <v>YBV</v>
          </cell>
          <cell r="O100">
            <v>81064.67</v>
          </cell>
          <cell r="P100">
            <v>82685.963399999993</v>
          </cell>
          <cell r="Q100">
            <v>82685.963399999993</v>
          </cell>
        </row>
        <row r="101">
          <cell r="A101" t="str">
            <v>000007503</v>
          </cell>
          <cell r="B101" t="str">
            <v>Jurkowski,Michael A</v>
          </cell>
          <cell r="C101" t="e">
            <v>#N/A</v>
          </cell>
          <cell r="D101">
            <v>33093</v>
          </cell>
          <cell r="E101" t="str">
            <v>20200</v>
          </cell>
          <cell r="F101" t="str">
            <v>NEKH2</v>
          </cell>
          <cell r="G101" t="str">
            <v>ENO</v>
          </cell>
          <cell r="H101" t="str">
            <v>Maint - Mechanical, VTY Lbr</v>
          </cell>
          <cell r="I101" t="str">
            <v>Supv, Mechanical</v>
          </cell>
          <cell r="J101">
            <v>51.3827</v>
          </cell>
          <cell r="K101">
            <v>106875.99</v>
          </cell>
          <cell r="L101" t="str">
            <v>SMIP</v>
          </cell>
          <cell r="M101" t="str">
            <v>NBU</v>
          </cell>
          <cell r="N101" t="str">
            <v>YNV</v>
          </cell>
          <cell r="O101">
            <v>106875.99</v>
          </cell>
          <cell r="P101">
            <v>109815.07972500002</v>
          </cell>
          <cell r="Q101">
            <v>109815.07972500002</v>
          </cell>
        </row>
        <row r="102">
          <cell r="A102" t="str">
            <v>000007516</v>
          </cell>
          <cell r="B102" t="str">
            <v>Vight,James J</v>
          </cell>
          <cell r="C102" t="e">
            <v>#N/A</v>
          </cell>
          <cell r="D102">
            <v>37298</v>
          </cell>
          <cell r="E102" t="str">
            <v>20200</v>
          </cell>
          <cell r="F102" t="str">
            <v>NEKH9</v>
          </cell>
          <cell r="G102" t="str">
            <v>ENO</v>
          </cell>
          <cell r="H102" t="str">
            <v>Maint - FIN, VTY Lbr</v>
          </cell>
          <cell r="I102" t="str">
            <v>FIN Sr Plant Mechanic</v>
          </cell>
          <cell r="J102">
            <v>40.97</v>
          </cell>
          <cell r="K102">
            <v>85217.600000000006</v>
          </cell>
          <cell r="L102" t="str">
            <v>VYIP</v>
          </cell>
          <cell r="M102" t="str">
            <v>V01</v>
          </cell>
          <cell r="N102" t="str">
            <v>YBV</v>
          </cell>
          <cell r="O102">
            <v>85217.600000000006</v>
          </cell>
          <cell r="P102">
            <v>86921.952000000005</v>
          </cell>
          <cell r="Q102">
            <v>86921.952000000005</v>
          </cell>
        </row>
        <row r="103">
          <cell r="A103" t="str">
            <v>000007577</v>
          </cell>
          <cell r="B103" t="str">
            <v>Olszewski,James A</v>
          </cell>
          <cell r="C103" t="e">
            <v>#N/A</v>
          </cell>
          <cell r="D103">
            <v>32978</v>
          </cell>
          <cell r="E103" t="str">
            <v>20200</v>
          </cell>
          <cell r="F103" t="str">
            <v>NEKH9</v>
          </cell>
          <cell r="G103" t="str">
            <v>ENO</v>
          </cell>
          <cell r="H103" t="str">
            <v>Maint - FIN, VTY Lbr</v>
          </cell>
          <cell r="I103" t="str">
            <v>FIN Sr Plant Mechanic</v>
          </cell>
          <cell r="J103">
            <v>40.973399999999998</v>
          </cell>
          <cell r="K103">
            <v>85224.67</v>
          </cell>
          <cell r="L103" t="str">
            <v>VYIP</v>
          </cell>
          <cell r="M103" t="str">
            <v>V01</v>
          </cell>
          <cell r="N103" t="str">
            <v>YBV</v>
          </cell>
          <cell r="O103">
            <v>85224.67</v>
          </cell>
          <cell r="P103">
            <v>86929.163400000005</v>
          </cell>
          <cell r="Q103">
            <v>86929.163400000005</v>
          </cell>
        </row>
        <row r="104">
          <cell r="A104" t="str">
            <v>000007593</v>
          </cell>
          <cell r="B104" t="str">
            <v>Gordon,Kevin D</v>
          </cell>
          <cell r="C104" t="e">
            <v>#N/A</v>
          </cell>
          <cell r="D104">
            <v>35016</v>
          </cell>
          <cell r="E104" t="str">
            <v>20200</v>
          </cell>
          <cell r="F104" t="str">
            <v>NEKQ5</v>
          </cell>
          <cell r="G104" t="str">
            <v>ENO</v>
          </cell>
          <cell r="H104" t="str">
            <v>Radiation Protection, VTY Lbr</v>
          </cell>
          <cell r="I104" t="str">
            <v>Senior RP Technician - VY</v>
          </cell>
          <cell r="J104">
            <v>38.640500000000003</v>
          </cell>
          <cell r="K104">
            <v>80372.240000000005</v>
          </cell>
          <cell r="L104" t="str">
            <v>VYIP</v>
          </cell>
          <cell r="M104" t="str">
            <v>V01</v>
          </cell>
          <cell r="N104" t="str">
            <v>YBV</v>
          </cell>
          <cell r="O104">
            <v>80372.240000000005</v>
          </cell>
          <cell r="P104">
            <v>81979.684800000003</v>
          </cell>
          <cell r="Q104">
            <v>81979.684800000003</v>
          </cell>
        </row>
        <row r="105">
          <cell r="A105" t="str">
            <v>000007664</v>
          </cell>
          <cell r="B105" t="str">
            <v>Ewell,John I</v>
          </cell>
          <cell r="C105" t="e">
            <v>#N/A</v>
          </cell>
          <cell r="D105">
            <v>37235</v>
          </cell>
          <cell r="E105" t="str">
            <v>20200</v>
          </cell>
          <cell r="F105" t="str">
            <v>NEKQ5</v>
          </cell>
          <cell r="G105" t="str">
            <v>ENO</v>
          </cell>
          <cell r="H105" t="str">
            <v>Radiation Protection, VTY Lbr</v>
          </cell>
          <cell r="I105" t="str">
            <v>Specialist, ALARA</v>
          </cell>
          <cell r="J105">
            <v>45.138100000000001</v>
          </cell>
          <cell r="K105">
            <v>93887.2</v>
          </cell>
          <cell r="L105" t="str">
            <v>EXIP</v>
          </cell>
          <cell r="M105" t="str">
            <v>NBU</v>
          </cell>
          <cell r="N105" t="str">
            <v>YNV</v>
          </cell>
          <cell r="O105">
            <v>93887.2</v>
          </cell>
          <cell r="P105">
            <v>96469.097999999998</v>
          </cell>
          <cell r="Q105">
            <v>96469.097999999998</v>
          </cell>
        </row>
        <row r="106">
          <cell r="A106" t="str">
            <v>000007700</v>
          </cell>
          <cell r="B106" t="str">
            <v>Tessier,Michael A</v>
          </cell>
          <cell r="C106" t="e">
            <v>#N/A</v>
          </cell>
          <cell r="D106">
            <v>31215</v>
          </cell>
          <cell r="E106" t="str">
            <v>20200</v>
          </cell>
          <cell r="F106" t="str">
            <v>NEKH4</v>
          </cell>
          <cell r="G106" t="str">
            <v>ENO</v>
          </cell>
          <cell r="H106" t="str">
            <v>Maint - Fac &amp; Sup, VTY Lbr</v>
          </cell>
          <cell r="I106" t="str">
            <v>Supt, Maintenance Support</v>
          </cell>
          <cell r="J106">
            <v>61.753399999999999</v>
          </cell>
          <cell r="K106">
            <v>128447.16</v>
          </cell>
          <cell r="L106" t="str">
            <v>SMIP</v>
          </cell>
          <cell r="M106" t="str">
            <v>NBU</v>
          </cell>
          <cell r="N106" t="str">
            <v>YNV</v>
          </cell>
          <cell r="O106">
            <v>128447.16</v>
          </cell>
          <cell r="P106">
            <v>131979.45690000002</v>
          </cell>
          <cell r="Q106">
            <v>131979.45690000002</v>
          </cell>
        </row>
        <row r="107">
          <cell r="A107" t="str">
            <v>000007784</v>
          </cell>
          <cell r="B107" t="str">
            <v>Empey,Michael F</v>
          </cell>
          <cell r="C107" t="e">
            <v>#N/A</v>
          </cell>
          <cell r="D107">
            <v>34604</v>
          </cell>
          <cell r="E107" t="str">
            <v>20200</v>
          </cell>
          <cell r="F107" t="str">
            <v>NEKR9</v>
          </cell>
          <cell r="G107" t="str">
            <v>ENO</v>
          </cell>
          <cell r="H107" t="str">
            <v>Eng - Programs, VTY Lbr</v>
          </cell>
          <cell r="I107" t="str">
            <v>Sr Engineer (Nuc)</v>
          </cell>
          <cell r="J107">
            <v>51.846600000000002</v>
          </cell>
          <cell r="K107">
            <v>107841.01</v>
          </cell>
          <cell r="L107" t="str">
            <v>EXIP</v>
          </cell>
          <cell r="M107" t="str">
            <v>NBU</v>
          </cell>
          <cell r="N107" t="str">
            <v>YNV</v>
          </cell>
          <cell r="O107">
            <v>107841.01</v>
          </cell>
          <cell r="P107">
            <v>110806.63777500001</v>
          </cell>
          <cell r="Q107">
            <v>110806.63777500001</v>
          </cell>
        </row>
        <row r="108">
          <cell r="A108" t="str">
            <v>000007809</v>
          </cell>
          <cell r="B108" t="str">
            <v>Norwood,Jonathan J</v>
          </cell>
          <cell r="C108" t="e">
            <v>#N/A</v>
          </cell>
          <cell r="D108">
            <v>35960</v>
          </cell>
          <cell r="E108" t="str">
            <v>20200</v>
          </cell>
          <cell r="F108" t="str">
            <v>NEKA9</v>
          </cell>
          <cell r="G108" t="str">
            <v>ENO</v>
          </cell>
          <cell r="H108" t="str">
            <v>MP&amp;C, VTY Lbr</v>
          </cell>
          <cell r="I108" t="str">
            <v>Stores Clerk II - VY</v>
          </cell>
          <cell r="J108">
            <v>31.243200000000002</v>
          </cell>
          <cell r="K108">
            <v>64985.86</v>
          </cell>
          <cell r="L108" t="str">
            <v>VYIP</v>
          </cell>
          <cell r="M108" t="str">
            <v>V01</v>
          </cell>
          <cell r="N108" t="str">
            <v>YBV</v>
          </cell>
          <cell r="O108">
            <v>64985.86</v>
          </cell>
          <cell r="P108">
            <v>66285.5772</v>
          </cell>
          <cell r="Q108">
            <v>66285.5772</v>
          </cell>
        </row>
        <row r="109">
          <cell r="A109" t="str">
            <v>000007810</v>
          </cell>
          <cell r="B109" t="str">
            <v>Turner,James A</v>
          </cell>
          <cell r="C109" t="e">
            <v>#N/A</v>
          </cell>
          <cell r="D109">
            <v>29416</v>
          </cell>
          <cell r="E109" t="str">
            <v>20200</v>
          </cell>
          <cell r="F109" t="str">
            <v>NEKH3</v>
          </cell>
          <cell r="G109" t="str">
            <v>ENO</v>
          </cell>
          <cell r="H109" t="str">
            <v>Maint - Electrical, VTY Lbr</v>
          </cell>
          <cell r="I109" t="str">
            <v>Lead Plant Mech - VY</v>
          </cell>
          <cell r="J109">
            <v>41.106200000000001</v>
          </cell>
          <cell r="K109">
            <v>85500.9</v>
          </cell>
          <cell r="L109" t="str">
            <v>VYIP</v>
          </cell>
          <cell r="M109" t="str">
            <v>V01</v>
          </cell>
          <cell r="N109" t="str">
            <v>YBV</v>
          </cell>
          <cell r="O109">
            <v>85500.9</v>
          </cell>
          <cell r="P109">
            <v>87210.917999999991</v>
          </cell>
          <cell r="Q109">
            <v>87210.917999999991</v>
          </cell>
        </row>
        <row r="110">
          <cell r="A110" t="str">
            <v>000007849</v>
          </cell>
          <cell r="B110" t="str">
            <v>Atkins,Harvey F</v>
          </cell>
          <cell r="C110" t="e">
            <v>#N/A</v>
          </cell>
          <cell r="D110">
            <v>36067</v>
          </cell>
          <cell r="E110" t="str">
            <v>20200</v>
          </cell>
          <cell r="F110" t="str">
            <v>NEKO2</v>
          </cell>
          <cell r="G110" t="str">
            <v>ENO</v>
          </cell>
          <cell r="H110" t="str">
            <v>PS&amp;O, VTY Lbr</v>
          </cell>
          <cell r="I110" t="str">
            <v>Mech/Elec Planner - VY</v>
          </cell>
          <cell r="J110">
            <v>42.000900000000001</v>
          </cell>
          <cell r="K110">
            <v>87361.87</v>
          </cell>
          <cell r="L110" t="str">
            <v>VYIP</v>
          </cell>
          <cell r="M110" t="str">
            <v>V01</v>
          </cell>
          <cell r="N110" t="str">
            <v>YBV</v>
          </cell>
          <cell r="O110">
            <v>87361.87</v>
          </cell>
          <cell r="P110">
            <v>89109.107399999994</v>
          </cell>
          <cell r="Q110">
            <v>89109.107399999994</v>
          </cell>
        </row>
        <row r="111">
          <cell r="A111" t="str">
            <v>000008135</v>
          </cell>
          <cell r="B111" t="str">
            <v>Hale,John P</v>
          </cell>
          <cell r="C111" t="e">
            <v>#N/A</v>
          </cell>
          <cell r="D111">
            <v>37375</v>
          </cell>
          <cell r="E111" t="str">
            <v>20200</v>
          </cell>
          <cell r="F111" t="str">
            <v>NEKQ5</v>
          </cell>
          <cell r="G111" t="str">
            <v>ENO</v>
          </cell>
          <cell r="H111" t="str">
            <v>Radiation Protection, VTY Lbr</v>
          </cell>
          <cell r="I111" t="str">
            <v>Senior RP Technician - VY</v>
          </cell>
          <cell r="J111">
            <v>38.640500000000003</v>
          </cell>
          <cell r="K111">
            <v>80372.240000000005</v>
          </cell>
          <cell r="L111" t="str">
            <v>VYIP</v>
          </cell>
          <cell r="M111" t="str">
            <v>V01</v>
          </cell>
          <cell r="N111" t="str">
            <v>YBV</v>
          </cell>
          <cell r="O111">
            <v>80372.240000000005</v>
          </cell>
          <cell r="P111">
            <v>81979.684800000003</v>
          </cell>
          <cell r="Q111">
            <v>81979.684800000003</v>
          </cell>
        </row>
        <row r="112">
          <cell r="A112" t="str">
            <v>000008148</v>
          </cell>
          <cell r="B112" t="str">
            <v>Andrews,David F</v>
          </cell>
          <cell r="C112" t="e">
            <v>#N/A</v>
          </cell>
          <cell r="D112">
            <v>34344</v>
          </cell>
          <cell r="E112" t="str">
            <v>20200</v>
          </cell>
          <cell r="F112" t="str">
            <v>NEKQ5</v>
          </cell>
          <cell r="G112" t="str">
            <v>ENO</v>
          </cell>
          <cell r="H112" t="str">
            <v>Radiation Protection, VTY Lbr</v>
          </cell>
          <cell r="I112" t="str">
            <v>Senior RP Technician - VY</v>
          </cell>
          <cell r="J112">
            <v>38.640500000000003</v>
          </cell>
          <cell r="K112">
            <v>80372.240000000005</v>
          </cell>
          <cell r="L112" t="str">
            <v>VYIP</v>
          </cell>
          <cell r="M112" t="str">
            <v>V01</v>
          </cell>
          <cell r="N112" t="str">
            <v>YBV</v>
          </cell>
          <cell r="O112">
            <v>80372.240000000005</v>
          </cell>
          <cell r="P112">
            <v>81979.684800000003</v>
          </cell>
          <cell r="Q112">
            <v>81979.684800000003</v>
          </cell>
        </row>
        <row r="113">
          <cell r="A113" t="str">
            <v>000008157</v>
          </cell>
          <cell r="B113" t="str">
            <v>West,Richard A</v>
          </cell>
          <cell r="C113" t="e">
            <v>#N/A</v>
          </cell>
          <cell r="D113">
            <v>36801</v>
          </cell>
          <cell r="E113" t="str">
            <v>20200</v>
          </cell>
          <cell r="F113" t="str">
            <v>NEKO1</v>
          </cell>
          <cell r="G113" t="str">
            <v>ENO</v>
          </cell>
          <cell r="H113" t="str">
            <v>Operations, VTY Lbr</v>
          </cell>
          <cell r="I113" t="str">
            <v>Reactor Operator III</v>
          </cell>
          <cell r="J113">
            <v>43.728000000000002</v>
          </cell>
          <cell r="K113">
            <v>90954.240000000005</v>
          </cell>
          <cell r="L113" t="str">
            <v>VYIP</v>
          </cell>
          <cell r="M113" t="str">
            <v>V01</v>
          </cell>
          <cell r="N113" t="str">
            <v>YBV</v>
          </cell>
          <cell r="O113">
            <v>90954.240000000005</v>
          </cell>
          <cell r="P113">
            <v>92773.324800000002</v>
          </cell>
          <cell r="Q113">
            <v>92773.324800000002</v>
          </cell>
        </row>
        <row r="114">
          <cell r="A114" t="str">
            <v>000008160</v>
          </cell>
          <cell r="B114" t="str">
            <v>Wamser,Christopher J</v>
          </cell>
          <cell r="C114" t="e">
            <v>#N/A</v>
          </cell>
          <cell r="D114">
            <v>31607</v>
          </cell>
          <cell r="E114" t="str">
            <v>20200</v>
          </cell>
          <cell r="F114" t="str">
            <v>NEKA1</v>
          </cell>
          <cell r="G114" t="str">
            <v>ENO</v>
          </cell>
          <cell r="H114" t="str">
            <v>Site VP, VTY Lbr</v>
          </cell>
          <cell r="I114" t="str">
            <v>VP, Site</v>
          </cell>
          <cell r="J114">
            <v>135.1987</v>
          </cell>
          <cell r="K114">
            <v>281213.36</v>
          </cell>
          <cell r="L114" t="str">
            <v>SEIP</v>
          </cell>
          <cell r="M114" t="str">
            <v>NBU</v>
          </cell>
          <cell r="N114" t="str">
            <v>YNV</v>
          </cell>
          <cell r="O114">
            <v>281213.36</v>
          </cell>
          <cell r="P114">
            <v>288946.72740000003</v>
          </cell>
          <cell r="Q114">
            <v>288946.72740000003</v>
          </cell>
        </row>
        <row r="115">
          <cell r="A115" t="str">
            <v>000008229</v>
          </cell>
          <cell r="B115" t="str">
            <v>Calchera,James F</v>
          </cell>
          <cell r="C115" t="e">
            <v>#N/A</v>
          </cell>
          <cell r="D115">
            <v>31642</v>
          </cell>
          <cell r="E115" t="str">
            <v>20200</v>
          </cell>
          <cell r="F115" t="str">
            <v>NEKR9</v>
          </cell>
          <cell r="G115" t="str">
            <v>ENO</v>
          </cell>
          <cell r="H115" t="str">
            <v>Eng - Programs, VTY Lbr</v>
          </cell>
          <cell r="I115" t="str">
            <v>Supv, Engineering      -</v>
          </cell>
          <cell r="J115">
            <v>62.048400000000001</v>
          </cell>
          <cell r="K115">
            <v>129060.61</v>
          </cell>
          <cell r="L115" t="str">
            <v>SMIP</v>
          </cell>
          <cell r="M115" t="str">
            <v>NBU</v>
          </cell>
          <cell r="N115" t="str">
            <v>YNV</v>
          </cell>
          <cell r="O115">
            <v>129060.61</v>
          </cell>
          <cell r="P115">
            <v>132609.77677500001</v>
          </cell>
          <cell r="Q115">
            <v>132609.77677500001</v>
          </cell>
        </row>
        <row r="116">
          <cell r="A116" t="str">
            <v>000008496</v>
          </cell>
          <cell r="B116" t="str">
            <v>Rose,Peter G</v>
          </cell>
          <cell r="C116" t="e">
            <v>#N/A</v>
          </cell>
          <cell r="D116">
            <v>32685</v>
          </cell>
          <cell r="E116" t="str">
            <v>20200</v>
          </cell>
          <cell r="F116" t="str">
            <v>NEKO1</v>
          </cell>
          <cell r="G116" t="str">
            <v>ENO</v>
          </cell>
          <cell r="H116" t="str">
            <v>Operations, VTY Lbr</v>
          </cell>
          <cell r="I116" t="str">
            <v>Supv, Control Room</v>
          </cell>
          <cell r="J116">
            <v>55.4377</v>
          </cell>
          <cell r="K116">
            <v>115310.45</v>
          </cell>
          <cell r="L116" t="str">
            <v>SMIP</v>
          </cell>
          <cell r="M116" t="str">
            <v>NBU</v>
          </cell>
          <cell r="N116" t="str">
            <v>YNV</v>
          </cell>
          <cell r="O116">
            <v>115310.45</v>
          </cell>
          <cell r="P116">
            <v>118481.48737500001</v>
          </cell>
          <cell r="Q116">
            <v>118481.48737500001</v>
          </cell>
        </row>
        <row r="117">
          <cell r="A117" t="str">
            <v>000008730</v>
          </cell>
          <cell r="B117" t="str">
            <v>Hill,Scott H</v>
          </cell>
          <cell r="C117" t="e">
            <v>#N/A</v>
          </cell>
          <cell r="D117">
            <v>32144</v>
          </cell>
          <cell r="E117" t="str">
            <v>20210</v>
          </cell>
          <cell r="F117" t="str">
            <v>NEKA5</v>
          </cell>
          <cell r="G117" t="str">
            <v>ENO</v>
          </cell>
          <cell r="H117" t="str">
            <v>Training, VTY Lbr</v>
          </cell>
          <cell r="I117" t="str">
            <v>Supt, Training - Nuc Tech</v>
          </cell>
          <cell r="J117">
            <v>55.442100000000003</v>
          </cell>
          <cell r="K117">
            <v>115319.54</v>
          </cell>
          <cell r="L117" t="str">
            <v>SMIP</v>
          </cell>
          <cell r="M117" t="str">
            <v>NBU</v>
          </cell>
          <cell r="N117" t="str">
            <v>YNV</v>
          </cell>
          <cell r="O117">
            <v>115319.54</v>
          </cell>
          <cell r="P117">
            <v>118490.82735000001</v>
          </cell>
          <cell r="Q117">
            <v>118490.82735000001</v>
          </cell>
        </row>
        <row r="118">
          <cell r="A118" t="str">
            <v>000008742</v>
          </cell>
          <cell r="B118" t="str">
            <v>Busick,Robert D</v>
          </cell>
          <cell r="C118" t="e">
            <v>#N/A</v>
          </cell>
          <cell r="D118">
            <v>35521</v>
          </cell>
          <cell r="E118" t="str">
            <v>20200</v>
          </cell>
          <cell r="F118" t="str">
            <v>NEKO1</v>
          </cell>
          <cell r="G118" t="str">
            <v>ENO</v>
          </cell>
          <cell r="H118" t="str">
            <v>Operations, VTY Lbr</v>
          </cell>
          <cell r="I118" t="str">
            <v>Ass't Ops Manager</v>
          </cell>
          <cell r="J118">
            <v>66.586500000000001</v>
          </cell>
          <cell r="K118">
            <v>138500</v>
          </cell>
          <cell r="L118" t="str">
            <v>SMIP</v>
          </cell>
          <cell r="M118" t="str">
            <v>NBU</v>
          </cell>
          <cell r="N118" t="str">
            <v>YNV</v>
          </cell>
          <cell r="O118">
            <v>138500</v>
          </cell>
          <cell r="P118">
            <v>142308.75</v>
          </cell>
          <cell r="Q118">
            <v>142308.75</v>
          </cell>
        </row>
        <row r="119">
          <cell r="A119" t="str">
            <v>000009218</v>
          </cell>
          <cell r="B119" t="str">
            <v>Cawley,Dennis K</v>
          </cell>
          <cell r="C119" t="e">
            <v>#N/A</v>
          </cell>
          <cell r="D119">
            <v>34045</v>
          </cell>
          <cell r="E119" t="str">
            <v>20200</v>
          </cell>
          <cell r="F119" t="str">
            <v>NEKH9</v>
          </cell>
          <cell r="G119" t="str">
            <v>ENO</v>
          </cell>
          <cell r="H119" t="str">
            <v>Maint - FIN, VTY Lbr</v>
          </cell>
          <cell r="I119" t="str">
            <v>FIN Sr Contrl Instrmnt Spec</v>
          </cell>
          <cell r="J119">
            <v>44.000900000000001</v>
          </cell>
          <cell r="K119">
            <v>91521.87</v>
          </cell>
          <cell r="L119" t="str">
            <v>VYIP</v>
          </cell>
          <cell r="M119" t="str">
            <v>V01</v>
          </cell>
          <cell r="N119" t="str">
            <v>YBV</v>
          </cell>
          <cell r="O119">
            <v>91521.87</v>
          </cell>
          <cell r="P119">
            <v>93352.307399999991</v>
          </cell>
          <cell r="Q119">
            <v>93352.307399999991</v>
          </cell>
        </row>
        <row r="120">
          <cell r="A120" t="str">
            <v>000009244</v>
          </cell>
          <cell r="B120" t="str">
            <v>Fallacara,Vincent</v>
          </cell>
          <cell r="C120" t="e">
            <v>#N/A</v>
          </cell>
          <cell r="D120">
            <v>32475</v>
          </cell>
          <cell r="E120" t="str">
            <v>20200</v>
          </cell>
          <cell r="F120" t="str">
            <v>NEKP2</v>
          </cell>
          <cell r="G120" t="str">
            <v>ENO</v>
          </cell>
          <cell r="H120" t="str">
            <v>GMPO, VTY Lbr</v>
          </cell>
          <cell r="I120" t="str">
            <v>Gen Mgr, Plant Ops</v>
          </cell>
          <cell r="J120">
            <v>101.0192</v>
          </cell>
          <cell r="K120">
            <v>210120</v>
          </cell>
          <cell r="L120" t="str">
            <v>SMIP</v>
          </cell>
          <cell r="M120" t="str">
            <v>NBU</v>
          </cell>
          <cell r="N120" t="str">
            <v>YNV</v>
          </cell>
          <cell r="O120">
            <v>210120</v>
          </cell>
          <cell r="P120">
            <v>215898.30000000002</v>
          </cell>
          <cell r="Q120">
            <v>215898.30000000002</v>
          </cell>
        </row>
        <row r="121">
          <cell r="A121" t="str">
            <v>000009310</v>
          </cell>
          <cell r="B121" t="str">
            <v>Wierzbowski,George K</v>
          </cell>
          <cell r="C121" t="e">
            <v>#N/A</v>
          </cell>
          <cell r="D121">
            <v>35730</v>
          </cell>
          <cell r="E121" t="str">
            <v>20200</v>
          </cell>
          <cell r="F121" t="str">
            <v>NEKR9</v>
          </cell>
          <cell r="G121" t="str">
            <v>ENO</v>
          </cell>
          <cell r="H121" t="str">
            <v>Eng - Programs, VTY Lbr</v>
          </cell>
          <cell r="I121" t="str">
            <v>Mgr, Programs &amp; Components</v>
          </cell>
          <cell r="J121">
            <v>72.628299999999996</v>
          </cell>
          <cell r="K121">
            <v>151066.91</v>
          </cell>
          <cell r="L121" t="str">
            <v>SMIP</v>
          </cell>
          <cell r="M121" t="str">
            <v>NBU</v>
          </cell>
          <cell r="N121" t="str">
            <v>YNV</v>
          </cell>
          <cell r="O121">
            <v>151066.91</v>
          </cell>
          <cell r="P121">
            <v>155221.25002500002</v>
          </cell>
          <cell r="Q121">
            <v>155221.25002500002</v>
          </cell>
        </row>
        <row r="122">
          <cell r="A122" t="str">
            <v>000009651</v>
          </cell>
          <cell r="B122" t="str">
            <v>Meyer,Jeffrey T</v>
          </cell>
          <cell r="C122" t="e">
            <v>#N/A</v>
          </cell>
          <cell r="D122">
            <v>30138</v>
          </cell>
          <cell r="E122" t="str">
            <v>20200</v>
          </cell>
          <cell r="F122" t="str">
            <v>NEKK4</v>
          </cell>
          <cell r="G122" t="str">
            <v>ENO</v>
          </cell>
          <cell r="H122" t="str">
            <v>Licensing, VTY Lbr</v>
          </cell>
          <cell r="I122" t="str">
            <v>Sr Licensing Spec (Nuc)</v>
          </cell>
          <cell r="J122">
            <v>55.3123</v>
          </cell>
          <cell r="K122">
            <v>115049.54</v>
          </cell>
          <cell r="L122" t="str">
            <v>EXIP</v>
          </cell>
          <cell r="M122" t="str">
            <v>NBU</v>
          </cell>
          <cell r="N122" t="str">
            <v>YNV</v>
          </cell>
          <cell r="O122">
            <v>115049.54</v>
          </cell>
          <cell r="P122">
            <v>118213.40235</v>
          </cell>
          <cell r="Q122">
            <v>118213.40235</v>
          </cell>
        </row>
        <row r="123">
          <cell r="A123" t="str">
            <v>000010096</v>
          </cell>
          <cell r="B123" t="str">
            <v>Bonello,Anthony J</v>
          </cell>
          <cell r="C123" t="e">
            <v>#N/A</v>
          </cell>
          <cell r="D123">
            <v>34344</v>
          </cell>
          <cell r="E123" t="str">
            <v>20200</v>
          </cell>
          <cell r="F123" t="str">
            <v>NEKQ5</v>
          </cell>
          <cell r="G123" t="str">
            <v>ENO</v>
          </cell>
          <cell r="H123" t="str">
            <v>Radiation Protection, VTY Lbr</v>
          </cell>
          <cell r="I123" t="str">
            <v>Senior RP Technician - VY</v>
          </cell>
          <cell r="J123">
            <v>38.640500000000003</v>
          </cell>
          <cell r="K123">
            <v>80372.240000000005</v>
          </cell>
          <cell r="L123" t="str">
            <v>VYIP</v>
          </cell>
          <cell r="M123" t="str">
            <v>V01</v>
          </cell>
          <cell r="N123" t="str">
            <v>YBV</v>
          </cell>
          <cell r="O123">
            <v>80372.240000000005</v>
          </cell>
          <cell r="P123">
            <v>81979.684800000003</v>
          </cell>
          <cell r="Q123">
            <v>81979.684800000003</v>
          </cell>
        </row>
        <row r="124">
          <cell r="A124" t="str">
            <v>000010585</v>
          </cell>
          <cell r="B124" t="str">
            <v>Jennison,Neal C</v>
          </cell>
          <cell r="C124" t="e">
            <v>#N/A</v>
          </cell>
          <cell r="D124">
            <v>31414</v>
          </cell>
          <cell r="E124" t="str">
            <v>20200</v>
          </cell>
          <cell r="F124" t="str">
            <v>NEKO1</v>
          </cell>
          <cell r="G124" t="str">
            <v>ENO</v>
          </cell>
          <cell r="H124" t="str">
            <v>Operations, VTY Lbr</v>
          </cell>
          <cell r="I124" t="str">
            <v>Mgr, Shift (NUC)</v>
          </cell>
          <cell r="J124">
            <v>58.454999999999998</v>
          </cell>
          <cell r="K124">
            <v>121586.39</v>
          </cell>
          <cell r="L124" t="str">
            <v>SMIP</v>
          </cell>
          <cell r="M124" t="str">
            <v>NBU</v>
          </cell>
          <cell r="N124" t="str">
            <v>YNV</v>
          </cell>
          <cell r="O124">
            <v>121586.39</v>
          </cell>
          <cell r="P124">
            <v>124930.015725</v>
          </cell>
          <cell r="Q124">
            <v>124930.015725</v>
          </cell>
        </row>
        <row r="125">
          <cell r="A125" t="str">
            <v>000010780</v>
          </cell>
          <cell r="B125" t="str">
            <v>Garozzo,Joseph C</v>
          </cell>
          <cell r="C125" t="e">
            <v>#N/A</v>
          </cell>
          <cell r="D125">
            <v>36626</v>
          </cell>
          <cell r="E125" t="str">
            <v>20200</v>
          </cell>
          <cell r="F125" t="str">
            <v>NEKR8</v>
          </cell>
          <cell r="G125" t="str">
            <v>ENO</v>
          </cell>
          <cell r="H125" t="str">
            <v>Eng - Design, VTY Lbr</v>
          </cell>
          <cell r="I125" t="str">
            <v>Sr Engineer (Nuc)</v>
          </cell>
          <cell r="J125">
            <v>52.175600000000003</v>
          </cell>
          <cell r="K125">
            <v>108525.31</v>
          </cell>
          <cell r="L125" t="str">
            <v>EXIP</v>
          </cell>
          <cell r="M125" t="str">
            <v>NBU</v>
          </cell>
          <cell r="N125" t="str">
            <v>YNV</v>
          </cell>
          <cell r="O125">
            <v>108525.31</v>
          </cell>
          <cell r="P125">
            <v>111509.75602500001</v>
          </cell>
          <cell r="Q125">
            <v>111509.75602500001</v>
          </cell>
        </row>
        <row r="126">
          <cell r="A126" t="str">
            <v>000010882</v>
          </cell>
          <cell r="B126" t="str">
            <v>Stasolla,John</v>
          </cell>
          <cell r="C126" t="e">
            <v>#N/A</v>
          </cell>
          <cell r="D126">
            <v>36339</v>
          </cell>
          <cell r="E126" t="str">
            <v>20200</v>
          </cell>
          <cell r="F126" t="str">
            <v>NEKR1</v>
          </cell>
          <cell r="G126" t="str">
            <v>ENO</v>
          </cell>
          <cell r="H126" t="str">
            <v>Eng - Systems, VTY Lbr</v>
          </cell>
          <cell r="I126" t="str">
            <v>Sr Engineer (Nuc)</v>
          </cell>
          <cell r="J126">
            <v>50.347099999999998</v>
          </cell>
          <cell r="K126">
            <v>104722</v>
          </cell>
          <cell r="L126" t="str">
            <v>EXIP</v>
          </cell>
          <cell r="M126" t="str">
            <v>NBU</v>
          </cell>
          <cell r="N126" t="str">
            <v>YNV</v>
          </cell>
          <cell r="O126">
            <v>104722</v>
          </cell>
          <cell r="P126">
            <v>107601.85500000001</v>
          </cell>
          <cell r="Q126">
            <v>107601.85500000001</v>
          </cell>
        </row>
        <row r="127">
          <cell r="A127" t="str">
            <v>000010886</v>
          </cell>
          <cell r="B127" t="str">
            <v>Pletcher,Michael T</v>
          </cell>
          <cell r="C127" t="e">
            <v>#N/A</v>
          </cell>
          <cell r="D127">
            <v>33546</v>
          </cell>
          <cell r="E127" t="str">
            <v>20200</v>
          </cell>
          <cell r="F127" t="str">
            <v>NEKO1</v>
          </cell>
          <cell r="G127" t="str">
            <v>ENO</v>
          </cell>
          <cell r="H127" t="str">
            <v>Operations, VTY Lbr</v>
          </cell>
          <cell r="I127" t="str">
            <v>Supv, Control Room</v>
          </cell>
          <cell r="J127">
            <v>51.2044</v>
          </cell>
          <cell r="K127">
            <v>106505.11</v>
          </cell>
          <cell r="L127" t="str">
            <v>SMIP</v>
          </cell>
          <cell r="M127" t="str">
            <v>NBU</v>
          </cell>
          <cell r="N127" t="str">
            <v>YNV</v>
          </cell>
          <cell r="O127">
            <v>106505.11</v>
          </cell>
          <cell r="P127">
            <v>109434.00052500001</v>
          </cell>
          <cell r="Q127">
            <v>109434.00052500001</v>
          </cell>
        </row>
        <row r="128">
          <cell r="A128" t="str">
            <v>000010941</v>
          </cell>
          <cell r="B128" t="str">
            <v>Morgan,Michael J</v>
          </cell>
          <cell r="C128" t="e">
            <v>#N/A</v>
          </cell>
          <cell r="D128">
            <v>32853</v>
          </cell>
          <cell r="E128" t="str">
            <v>20210</v>
          </cell>
          <cell r="F128" t="str">
            <v>NEKA5</v>
          </cell>
          <cell r="G128" t="str">
            <v>ENO</v>
          </cell>
          <cell r="H128" t="str">
            <v>Training, VTY Lbr</v>
          </cell>
          <cell r="I128" t="str">
            <v>Supt, Training - Nuc Ops</v>
          </cell>
          <cell r="J128">
            <v>59.267200000000003</v>
          </cell>
          <cell r="K128">
            <v>123275.83</v>
          </cell>
          <cell r="L128" t="str">
            <v>SMIP</v>
          </cell>
          <cell r="M128" t="str">
            <v>NBU</v>
          </cell>
          <cell r="N128" t="str">
            <v>YNV</v>
          </cell>
          <cell r="O128">
            <v>123275.83</v>
          </cell>
          <cell r="P128">
            <v>126665.91532500001</v>
          </cell>
          <cell r="Q128">
            <v>126665.91532500001</v>
          </cell>
        </row>
        <row r="129">
          <cell r="A129" t="str">
            <v>000010968</v>
          </cell>
          <cell r="B129" t="str">
            <v>Smith,Lawrence E</v>
          </cell>
          <cell r="C129" t="e">
            <v>#N/A</v>
          </cell>
          <cell r="D129">
            <v>30697</v>
          </cell>
          <cell r="E129" t="str">
            <v>20200</v>
          </cell>
          <cell r="F129" t="str">
            <v>NEKQ5</v>
          </cell>
          <cell r="G129" t="str">
            <v>ENO</v>
          </cell>
          <cell r="H129" t="str">
            <v>Radiation Protection, VTY Lbr</v>
          </cell>
          <cell r="I129" t="str">
            <v>Senior RP Technician - VY</v>
          </cell>
          <cell r="J129">
            <v>38.640500000000003</v>
          </cell>
          <cell r="K129">
            <v>80372.240000000005</v>
          </cell>
          <cell r="L129" t="str">
            <v>VYIP</v>
          </cell>
          <cell r="M129" t="str">
            <v>V01</v>
          </cell>
          <cell r="N129" t="str">
            <v>YBV</v>
          </cell>
          <cell r="O129">
            <v>80372.240000000005</v>
          </cell>
          <cell r="P129">
            <v>81979.684800000003</v>
          </cell>
          <cell r="Q129">
            <v>81979.684800000003</v>
          </cell>
        </row>
        <row r="130">
          <cell r="A130" t="str">
            <v>000010970</v>
          </cell>
          <cell r="B130" t="str">
            <v>Zander,Albert G</v>
          </cell>
          <cell r="C130" t="e">
            <v>#N/A</v>
          </cell>
          <cell r="D130">
            <v>32225</v>
          </cell>
          <cell r="E130" t="str">
            <v>20200</v>
          </cell>
          <cell r="F130" t="str">
            <v>NEKO1</v>
          </cell>
          <cell r="G130" t="str">
            <v>ENO</v>
          </cell>
          <cell r="H130" t="str">
            <v>Operations, VTY Lbr</v>
          </cell>
          <cell r="I130" t="str">
            <v>Mgr, Shift (NUC)</v>
          </cell>
          <cell r="J130">
            <v>61.256100000000004</v>
          </cell>
          <cell r="K130">
            <v>127412.66</v>
          </cell>
          <cell r="L130" t="str">
            <v>SMIP</v>
          </cell>
          <cell r="M130" t="str">
            <v>NBU</v>
          </cell>
          <cell r="N130" t="str">
            <v>YNV</v>
          </cell>
          <cell r="O130">
            <v>127412.66</v>
          </cell>
          <cell r="P130">
            <v>130916.50815000001</v>
          </cell>
          <cell r="Q130">
            <v>130916.50815000001</v>
          </cell>
        </row>
        <row r="131">
          <cell r="A131" t="str">
            <v>000010991</v>
          </cell>
          <cell r="B131" t="str">
            <v>Romeo,Michael A</v>
          </cell>
          <cell r="C131" t="e">
            <v>#N/A</v>
          </cell>
          <cell r="D131">
            <v>32944</v>
          </cell>
          <cell r="E131" t="str">
            <v>20200</v>
          </cell>
          <cell r="F131" t="str">
            <v>NEKK3</v>
          </cell>
          <cell r="G131" t="str">
            <v>ENO</v>
          </cell>
          <cell r="H131" t="str">
            <v>NSA, VTY Lbr</v>
          </cell>
          <cell r="I131" t="str">
            <v>Dir, Nuc Safety Assurance</v>
          </cell>
          <cell r="J131">
            <v>85.492099999999994</v>
          </cell>
          <cell r="K131">
            <v>177823.6</v>
          </cell>
          <cell r="L131" t="str">
            <v>SMIP</v>
          </cell>
          <cell r="M131" t="str">
            <v>NBU</v>
          </cell>
          <cell r="N131" t="str">
            <v>YNV</v>
          </cell>
          <cell r="O131">
            <v>177823.6</v>
          </cell>
          <cell r="P131">
            <v>182713.74900000001</v>
          </cell>
          <cell r="Q131">
            <v>182713.74900000001</v>
          </cell>
        </row>
        <row r="132">
          <cell r="A132" t="str">
            <v>000010999</v>
          </cell>
          <cell r="B132" t="str">
            <v>Ball,Michael A</v>
          </cell>
          <cell r="C132" t="e">
            <v>#N/A</v>
          </cell>
          <cell r="D132">
            <v>31587</v>
          </cell>
          <cell r="E132" t="str">
            <v>20200</v>
          </cell>
          <cell r="F132" t="str">
            <v>NEKR1</v>
          </cell>
          <cell r="G132" t="str">
            <v>ENO</v>
          </cell>
          <cell r="H132" t="str">
            <v>Eng - Systems, VTY Lbr</v>
          </cell>
          <cell r="I132" t="str">
            <v>Sr Engineer (Nuc)</v>
          </cell>
          <cell r="J132">
            <v>52.183199999999999</v>
          </cell>
          <cell r="K132">
            <v>108541.01</v>
          </cell>
          <cell r="L132" t="str">
            <v>EXIP</v>
          </cell>
          <cell r="M132" t="str">
            <v>NBU</v>
          </cell>
          <cell r="N132" t="str">
            <v>YNV</v>
          </cell>
          <cell r="O132">
            <v>108541.01</v>
          </cell>
          <cell r="P132">
            <v>111525.88777500001</v>
          </cell>
          <cell r="Q132">
            <v>111525.88777500001</v>
          </cell>
        </row>
        <row r="133">
          <cell r="A133" t="str">
            <v>000011016</v>
          </cell>
          <cell r="B133" t="str">
            <v>Young,Christopher L</v>
          </cell>
          <cell r="C133" t="e">
            <v>#N/A</v>
          </cell>
          <cell r="D133">
            <v>37200</v>
          </cell>
          <cell r="E133" t="str">
            <v>20200</v>
          </cell>
          <cell r="F133" t="str">
            <v>NEKO4</v>
          </cell>
          <cell r="G133" t="str">
            <v>ENO</v>
          </cell>
          <cell r="H133" t="str">
            <v>Chemistry, VTY Lbr</v>
          </cell>
          <cell r="I133" t="str">
            <v>Senior Chemistry Tech - VY</v>
          </cell>
          <cell r="J133">
            <v>38.640500000000003</v>
          </cell>
          <cell r="K133">
            <v>80372.240000000005</v>
          </cell>
          <cell r="L133" t="str">
            <v>VYIP</v>
          </cell>
          <cell r="M133" t="str">
            <v>V01</v>
          </cell>
          <cell r="N133" t="str">
            <v>YBV</v>
          </cell>
          <cell r="O133">
            <v>80372.240000000005</v>
          </cell>
          <cell r="P133">
            <v>81979.684800000003</v>
          </cell>
          <cell r="Q133">
            <v>81979.684800000003</v>
          </cell>
        </row>
        <row r="134">
          <cell r="A134" t="str">
            <v>000011029</v>
          </cell>
          <cell r="B134" t="str">
            <v>Rogers,James G</v>
          </cell>
          <cell r="C134" t="e">
            <v>#N/A</v>
          </cell>
          <cell r="D134">
            <v>35523</v>
          </cell>
          <cell r="E134" t="str">
            <v>20200</v>
          </cell>
          <cell r="F134" t="str">
            <v>NEKR8</v>
          </cell>
          <cell r="G134" t="str">
            <v>ENO</v>
          </cell>
          <cell r="H134" t="str">
            <v>Eng - Design, VTY Lbr</v>
          </cell>
          <cell r="I134" t="str">
            <v>Mgr, Design Engr - NUC</v>
          </cell>
          <cell r="J134">
            <v>68.032200000000003</v>
          </cell>
          <cell r="K134">
            <v>141506.94</v>
          </cell>
          <cell r="L134" t="str">
            <v>SMIP</v>
          </cell>
          <cell r="M134" t="str">
            <v>NBU</v>
          </cell>
          <cell r="N134" t="str">
            <v>YNV</v>
          </cell>
          <cell r="O134">
            <v>141506.94</v>
          </cell>
          <cell r="P134">
            <v>145398.38085000002</v>
          </cell>
          <cell r="Q134">
            <v>145398.38085000002</v>
          </cell>
        </row>
        <row r="135">
          <cell r="A135" t="str">
            <v>000011064</v>
          </cell>
          <cell r="B135" t="str">
            <v>Brown,Michael D</v>
          </cell>
          <cell r="C135" t="e">
            <v>#N/A</v>
          </cell>
          <cell r="D135">
            <v>36269</v>
          </cell>
          <cell r="E135" t="str">
            <v>20200</v>
          </cell>
          <cell r="F135" t="str">
            <v>NEKQ5</v>
          </cell>
          <cell r="G135" t="str">
            <v>ENO</v>
          </cell>
          <cell r="H135" t="str">
            <v>Radiation Protection, VTY Lbr</v>
          </cell>
          <cell r="I135" t="str">
            <v>Supv, Rad Protection</v>
          </cell>
          <cell r="J135">
            <v>50.125599999999999</v>
          </cell>
          <cell r="K135">
            <v>104261.31</v>
          </cell>
          <cell r="L135" t="str">
            <v>SMIP</v>
          </cell>
          <cell r="M135" t="str">
            <v>NBU</v>
          </cell>
          <cell r="N135" t="str">
            <v>YNV</v>
          </cell>
          <cell r="O135">
            <v>104261.31</v>
          </cell>
          <cell r="P135">
            <v>107128.496025</v>
          </cell>
          <cell r="Q135">
            <v>107128.496025</v>
          </cell>
        </row>
        <row r="136">
          <cell r="A136" t="str">
            <v>000011068</v>
          </cell>
          <cell r="B136" t="str">
            <v>Twarog,John R</v>
          </cell>
          <cell r="C136" t="e">
            <v>#N/A</v>
          </cell>
          <cell r="D136">
            <v>36185</v>
          </cell>
          <cell r="E136" t="str">
            <v>20200</v>
          </cell>
          <cell r="F136" t="str">
            <v>NEKO1</v>
          </cell>
          <cell r="G136" t="str">
            <v>ENO</v>
          </cell>
          <cell r="H136" t="str">
            <v>Operations, VTY Lbr</v>
          </cell>
          <cell r="I136" t="str">
            <v>Mgr, Shift (NUC)</v>
          </cell>
          <cell r="J136">
            <v>60.0169</v>
          </cell>
          <cell r="K136">
            <v>124835.15</v>
          </cell>
          <cell r="L136" t="str">
            <v>SMIP</v>
          </cell>
          <cell r="M136" t="str">
            <v>NBU</v>
          </cell>
          <cell r="N136" t="str">
            <v>YNV</v>
          </cell>
          <cell r="O136">
            <v>124835.15</v>
          </cell>
          <cell r="P136">
            <v>128268.11662500001</v>
          </cell>
          <cell r="Q136">
            <v>128268.11662500001</v>
          </cell>
        </row>
        <row r="137">
          <cell r="A137" t="str">
            <v>000011082</v>
          </cell>
          <cell r="B137" t="str">
            <v>Hassell,Norman H</v>
          </cell>
          <cell r="C137" t="e">
            <v>#N/A</v>
          </cell>
          <cell r="D137">
            <v>32286</v>
          </cell>
          <cell r="E137" t="str">
            <v>20200</v>
          </cell>
          <cell r="F137" t="str">
            <v>NEKO4</v>
          </cell>
          <cell r="G137" t="str">
            <v>ENO</v>
          </cell>
          <cell r="H137" t="str">
            <v>Chemistry, VTY Lbr</v>
          </cell>
          <cell r="I137" t="str">
            <v>Sr Hp/Chem Spec (Nuc)</v>
          </cell>
          <cell r="J137">
            <v>48.287799999999997</v>
          </cell>
          <cell r="K137">
            <v>100438.67</v>
          </cell>
          <cell r="L137" t="str">
            <v>EXIP</v>
          </cell>
          <cell r="M137" t="str">
            <v>NBU</v>
          </cell>
          <cell r="N137" t="str">
            <v>YNV</v>
          </cell>
          <cell r="O137">
            <v>100438.67</v>
          </cell>
          <cell r="P137">
            <v>103200.73342500001</v>
          </cell>
          <cell r="Q137">
            <v>103200.73342500001</v>
          </cell>
        </row>
        <row r="138">
          <cell r="A138" t="str">
            <v>000011150</v>
          </cell>
          <cell r="B138" t="str">
            <v>Flynn,Martin W</v>
          </cell>
          <cell r="C138" t="e">
            <v>#N/A</v>
          </cell>
          <cell r="D138">
            <v>36087</v>
          </cell>
          <cell r="E138" t="str">
            <v>20200</v>
          </cell>
          <cell r="F138" t="str">
            <v>NEKR8</v>
          </cell>
          <cell r="G138" t="str">
            <v>ENO</v>
          </cell>
          <cell r="H138" t="str">
            <v>Eng - Design, VTY Lbr</v>
          </cell>
          <cell r="I138" t="str">
            <v>Sr Lead Technical Spec (Nuc)</v>
          </cell>
          <cell r="J138">
            <v>57.034300000000002</v>
          </cell>
          <cell r="K138">
            <v>118631.25</v>
          </cell>
          <cell r="L138" t="str">
            <v>EXIP</v>
          </cell>
          <cell r="M138" t="str">
            <v>NBU</v>
          </cell>
          <cell r="N138" t="str">
            <v>YNV</v>
          </cell>
          <cell r="O138">
            <v>118631.25</v>
          </cell>
          <cell r="P138">
            <v>121893.60937500001</v>
          </cell>
          <cell r="Q138">
            <v>121893.60937500001</v>
          </cell>
        </row>
        <row r="139">
          <cell r="A139" t="str">
            <v>000011360</v>
          </cell>
          <cell r="B139" t="str">
            <v>Stello,Paul P</v>
          </cell>
          <cell r="C139" t="e">
            <v>#N/A</v>
          </cell>
          <cell r="D139">
            <v>34547</v>
          </cell>
          <cell r="E139" t="str">
            <v>20200</v>
          </cell>
          <cell r="F139" t="str">
            <v>NEKR1</v>
          </cell>
          <cell r="G139" t="str">
            <v>ENO</v>
          </cell>
          <cell r="H139" t="str">
            <v>Eng - Systems, VTY Lbr</v>
          </cell>
          <cell r="I139" t="str">
            <v>Technical Spec Iv (Nuc)</v>
          </cell>
          <cell r="J139">
            <v>48.691499999999998</v>
          </cell>
          <cell r="K139">
            <v>101278.25</v>
          </cell>
          <cell r="L139" t="str">
            <v>EXIP</v>
          </cell>
          <cell r="M139" t="str">
            <v>NBU</v>
          </cell>
          <cell r="N139" t="str">
            <v>YNV</v>
          </cell>
          <cell r="O139">
            <v>101278.25</v>
          </cell>
          <cell r="P139">
            <v>104063.40187500001</v>
          </cell>
          <cell r="Q139">
            <v>104063.40187500001</v>
          </cell>
        </row>
        <row r="140">
          <cell r="A140" t="str">
            <v>000011717</v>
          </cell>
          <cell r="B140" t="str">
            <v>DeWald,Lynn C</v>
          </cell>
          <cell r="C140" t="e">
            <v>#N/A</v>
          </cell>
          <cell r="D140">
            <v>37340</v>
          </cell>
          <cell r="E140" t="str">
            <v>20200</v>
          </cell>
          <cell r="F140" t="str">
            <v>NEKO4</v>
          </cell>
          <cell r="G140" t="str">
            <v>ENO</v>
          </cell>
          <cell r="H140" t="str">
            <v>Chemistry, VTY Lbr</v>
          </cell>
          <cell r="I140" t="str">
            <v>RP/Chem Spec Sr</v>
          </cell>
          <cell r="J140">
            <v>48.802300000000002</v>
          </cell>
          <cell r="K140">
            <v>101508.88</v>
          </cell>
          <cell r="L140" t="str">
            <v>EXIP</v>
          </cell>
          <cell r="M140" t="str">
            <v>NBU</v>
          </cell>
          <cell r="N140" t="str">
            <v>YNV</v>
          </cell>
          <cell r="O140">
            <v>101508.88</v>
          </cell>
          <cell r="P140">
            <v>104300.37420000001</v>
          </cell>
          <cell r="Q140">
            <v>104300.37420000001</v>
          </cell>
        </row>
        <row r="141">
          <cell r="A141" t="str">
            <v>000011855</v>
          </cell>
          <cell r="B141" t="str">
            <v>Murphy,Kevin M</v>
          </cell>
          <cell r="C141" t="e">
            <v>#N/A</v>
          </cell>
          <cell r="D141">
            <v>35071</v>
          </cell>
          <cell r="E141" t="str">
            <v>20210</v>
          </cell>
          <cell r="F141" t="str">
            <v>NEKA5</v>
          </cell>
          <cell r="G141" t="str">
            <v>ENO</v>
          </cell>
          <cell r="H141" t="str">
            <v>Training, VTY Lbr</v>
          </cell>
          <cell r="I141" t="str">
            <v>Instructor, Ops Sr Staff Nuc</v>
          </cell>
          <cell r="J141">
            <v>56.293500000000002</v>
          </cell>
          <cell r="K141">
            <v>117090.4</v>
          </cell>
          <cell r="L141" t="str">
            <v>SMIP</v>
          </cell>
          <cell r="M141" t="str">
            <v>NBU</v>
          </cell>
          <cell r="N141" t="str">
            <v>YNV</v>
          </cell>
          <cell r="O141">
            <v>117090.4</v>
          </cell>
          <cell r="P141">
            <v>120310.386</v>
          </cell>
          <cell r="Q141">
            <v>120310.386</v>
          </cell>
        </row>
        <row r="142">
          <cell r="A142" t="str">
            <v>000013087</v>
          </cell>
          <cell r="B142" t="str">
            <v>Morrison II,Gary L</v>
          </cell>
          <cell r="C142" t="e">
            <v>#N/A</v>
          </cell>
          <cell r="D142">
            <v>37389</v>
          </cell>
          <cell r="E142" t="str">
            <v>20200</v>
          </cell>
          <cell r="F142" t="str">
            <v>NEKH2</v>
          </cell>
          <cell r="G142" t="str">
            <v>ENO</v>
          </cell>
          <cell r="H142" t="str">
            <v>Maint - Mechanical, VTY Lbr</v>
          </cell>
          <cell r="I142" t="str">
            <v>Senior Plant Mech - VY</v>
          </cell>
          <cell r="J142">
            <v>38.973399999999998</v>
          </cell>
          <cell r="K142">
            <v>81064.67</v>
          </cell>
          <cell r="L142" t="str">
            <v>VYIP</v>
          </cell>
          <cell r="M142" t="str">
            <v>V01</v>
          </cell>
          <cell r="N142" t="str">
            <v>YBV</v>
          </cell>
          <cell r="O142">
            <v>81064.67</v>
          </cell>
          <cell r="P142">
            <v>82685.963399999993</v>
          </cell>
          <cell r="Q142">
            <v>82685.963399999993</v>
          </cell>
        </row>
        <row r="143">
          <cell r="A143" t="str">
            <v>000013932</v>
          </cell>
          <cell r="B143" t="str">
            <v>Current,Robert A</v>
          </cell>
          <cell r="C143" t="e">
            <v>#N/A</v>
          </cell>
          <cell r="D143">
            <v>31559</v>
          </cell>
          <cell r="E143" t="str">
            <v>20200</v>
          </cell>
          <cell r="F143" t="str">
            <v>NEKR1</v>
          </cell>
          <cell r="G143" t="str">
            <v>ENO</v>
          </cell>
          <cell r="H143" t="str">
            <v>Eng - Systems, VTY Lbr</v>
          </cell>
          <cell r="I143" t="str">
            <v>Technical Spec Iv (Nuc)</v>
          </cell>
          <cell r="J143">
            <v>51.676200000000001</v>
          </cell>
          <cell r="K143">
            <v>107486.49</v>
          </cell>
          <cell r="L143" t="str">
            <v>EXIP</v>
          </cell>
          <cell r="M143" t="str">
            <v>NBU</v>
          </cell>
          <cell r="N143" t="str">
            <v>YNV</v>
          </cell>
          <cell r="O143">
            <v>107486.49</v>
          </cell>
          <cell r="P143">
            <v>110442.36847500001</v>
          </cell>
          <cell r="Q143">
            <v>110442.36847500001</v>
          </cell>
        </row>
        <row r="144">
          <cell r="A144" t="str">
            <v>000014245</v>
          </cell>
          <cell r="B144" t="str">
            <v>Roediger,Gordon L</v>
          </cell>
          <cell r="C144" t="e">
            <v>#N/A</v>
          </cell>
          <cell r="D144">
            <v>32392</v>
          </cell>
          <cell r="E144" t="str">
            <v>20200</v>
          </cell>
          <cell r="F144" t="str">
            <v>NEKO4</v>
          </cell>
          <cell r="G144" t="str">
            <v>ENO</v>
          </cell>
          <cell r="H144" t="str">
            <v>Chemistry, VTY Lbr</v>
          </cell>
          <cell r="I144" t="str">
            <v>Senior Chemistry Tech - VY</v>
          </cell>
          <cell r="J144">
            <v>38.640500000000003</v>
          </cell>
          <cell r="K144">
            <v>80372.240000000005</v>
          </cell>
          <cell r="L144" t="str">
            <v>VYIP</v>
          </cell>
          <cell r="M144" t="str">
            <v>V01</v>
          </cell>
          <cell r="N144" t="str">
            <v>YBV</v>
          </cell>
          <cell r="O144">
            <v>80372.240000000005</v>
          </cell>
          <cell r="P144">
            <v>81979.684800000003</v>
          </cell>
          <cell r="Q144">
            <v>81979.684800000003</v>
          </cell>
        </row>
        <row r="145">
          <cell r="A145" t="str">
            <v>000014251</v>
          </cell>
          <cell r="B145" t="str">
            <v>Manning,W Edward</v>
          </cell>
          <cell r="C145" t="e">
            <v>#N/A</v>
          </cell>
          <cell r="D145">
            <v>37040</v>
          </cell>
          <cell r="E145" t="str">
            <v>20200</v>
          </cell>
          <cell r="F145" t="str">
            <v>NEKO1</v>
          </cell>
          <cell r="G145" t="str">
            <v>ENO</v>
          </cell>
          <cell r="H145" t="str">
            <v>Operations, VTY Lbr</v>
          </cell>
          <cell r="I145" t="str">
            <v>Mgr, Shift (NUC)</v>
          </cell>
          <cell r="J145">
            <v>58.653799999999997</v>
          </cell>
          <cell r="K145">
            <v>122000</v>
          </cell>
          <cell r="L145" t="str">
            <v>SMIP</v>
          </cell>
          <cell r="M145" t="str">
            <v>NBU</v>
          </cell>
          <cell r="N145" t="str">
            <v>YNV</v>
          </cell>
          <cell r="O145">
            <v>122000</v>
          </cell>
          <cell r="P145">
            <v>125355.00000000001</v>
          </cell>
          <cell r="Q145">
            <v>125355.00000000001</v>
          </cell>
        </row>
        <row r="146">
          <cell r="A146" t="str">
            <v>000014317</v>
          </cell>
          <cell r="B146" t="str">
            <v>Brede,Gregory S</v>
          </cell>
          <cell r="C146" t="e">
            <v>#N/A</v>
          </cell>
          <cell r="D146">
            <v>35962</v>
          </cell>
          <cell r="E146" t="str">
            <v>20200</v>
          </cell>
          <cell r="F146" t="str">
            <v>NEKR8</v>
          </cell>
          <cell r="G146" t="str">
            <v>ENO</v>
          </cell>
          <cell r="H146" t="str">
            <v>Eng - Design, VTY Lbr</v>
          </cell>
          <cell r="I146" t="str">
            <v>Sr Engineer (Nuc)</v>
          </cell>
          <cell r="J146">
            <v>52.256300000000003</v>
          </cell>
          <cell r="K146">
            <v>108693.17</v>
          </cell>
          <cell r="L146" t="str">
            <v>EXIP</v>
          </cell>
          <cell r="M146" t="str">
            <v>NBU</v>
          </cell>
          <cell r="N146" t="str">
            <v>YNV</v>
          </cell>
          <cell r="O146">
            <v>108693.17</v>
          </cell>
          <cell r="P146">
            <v>111682.23217500001</v>
          </cell>
          <cell r="Q146">
            <v>111682.23217500001</v>
          </cell>
        </row>
        <row r="147">
          <cell r="A147" t="str">
            <v>000014405</v>
          </cell>
          <cell r="B147" t="str">
            <v>Roll,Vincent E</v>
          </cell>
          <cell r="C147" t="e">
            <v>#N/A</v>
          </cell>
          <cell r="D147">
            <v>35535</v>
          </cell>
          <cell r="E147" t="str">
            <v>20200</v>
          </cell>
          <cell r="F147" t="str">
            <v>NEKO1</v>
          </cell>
          <cell r="G147" t="str">
            <v>ENO</v>
          </cell>
          <cell r="H147" t="str">
            <v>Operations, VTY Lbr</v>
          </cell>
          <cell r="I147" t="str">
            <v>Supv, Control Room</v>
          </cell>
          <cell r="J147">
            <v>51.853099999999998</v>
          </cell>
          <cell r="K147">
            <v>107854.46</v>
          </cell>
          <cell r="L147" t="str">
            <v>SMIP</v>
          </cell>
          <cell r="M147" t="str">
            <v>NBU</v>
          </cell>
          <cell r="N147" t="str">
            <v>YNV</v>
          </cell>
          <cell r="O147">
            <v>107854.46</v>
          </cell>
          <cell r="P147">
            <v>110820.45765000001</v>
          </cell>
          <cell r="Q147">
            <v>110820.45765000001</v>
          </cell>
        </row>
        <row r="148">
          <cell r="A148" t="str">
            <v>000014558</v>
          </cell>
          <cell r="B148" t="str">
            <v>Hall,Ralph D</v>
          </cell>
          <cell r="C148" t="e">
            <v>#N/A</v>
          </cell>
          <cell r="D148">
            <v>37221</v>
          </cell>
          <cell r="E148" t="str">
            <v>20200</v>
          </cell>
          <cell r="F148" t="str">
            <v>NEKO1</v>
          </cell>
          <cell r="G148" t="str">
            <v>ENO</v>
          </cell>
          <cell r="H148" t="str">
            <v>Operations, VTY Lbr</v>
          </cell>
          <cell r="I148" t="str">
            <v>Supv, Control Room</v>
          </cell>
          <cell r="J148">
            <v>51.206400000000002</v>
          </cell>
          <cell r="K148">
            <v>106509.21</v>
          </cell>
          <cell r="L148" t="str">
            <v>SMIP</v>
          </cell>
          <cell r="M148" t="str">
            <v>NBU</v>
          </cell>
          <cell r="N148" t="str">
            <v>YNV</v>
          </cell>
          <cell r="O148">
            <v>106509.21</v>
          </cell>
          <cell r="P148">
            <v>109438.21327500002</v>
          </cell>
          <cell r="Q148">
            <v>109438.21327500002</v>
          </cell>
        </row>
        <row r="149">
          <cell r="A149" t="str">
            <v>000020225</v>
          </cell>
          <cell r="B149" t="str">
            <v>Durham,Renee M</v>
          </cell>
          <cell r="C149" t="e">
            <v>#N/A</v>
          </cell>
          <cell r="D149">
            <v>37193</v>
          </cell>
          <cell r="E149" t="str">
            <v>20200</v>
          </cell>
          <cell r="F149" t="str">
            <v>NEKR7</v>
          </cell>
          <cell r="G149" t="str">
            <v>ENO</v>
          </cell>
          <cell r="H149" t="str">
            <v>Engineering, VTY Lbr</v>
          </cell>
          <cell r="I149" t="str">
            <v>Asst, Administrative Sr (NE)</v>
          </cell>
          <cell r="J149">
            <v>28.8644</v>
          </cell>
          <cell r="K149">
            <v>60037.96</v>
          </cell>
          <cell r="L149" t="str">
            <v>TSIP</v>
          </cell>
          <cell r="M149" t="str">
            <v>NBU</v>
          </cell>
          <cell r="N149" t="str">
            <v>YV1</v>
          </cell>
          <cell r="O149">
            <v>60037.96</v>
          </cell>
          <cell r="P149">
            <v>61689.003900000003</v>
          </cell>
          <cell r="Q149">
            <v>61689.003900000003</v>
          </cell>
        </row>
        <row r="150">
          <cell r="A150" t="str">
            <v>000035753</v>
          </cell>
          <cell r="B150" t="str">
            <v>Hyams,Harry T</v>
          </cell>
          <cell r="C150" t="e">
            <v>#N/A</v>
          </cell>
          <cell r="D150">
            <v>29403</v>
          </cell>
          <cell r="E150" t="str">
            <v>20200</v>
          </cell>
          <cell r="F150" t="str">
            <v>NEKR8</v>
          </cell>
          <cell r="G150" t="str">
            <v>ENO</v>
          </cell>
          <cell r="H150" t="str">
            <v>Eng - Design, VTY Lbr</v>
          </cell>
          <cell r="I150" t="str">
            <v>Sr Engineer (Nuc)</v>
          </cell>
          <cell r="J150">
            <v>53.987499999999997</v>
          </cell>
          <cell r="K150">
            <v>112294.04</v>
          </cell>
          <cell r="L150" t="str">
            <v>EXIP</v>
          </cell>
          <cell r="M150" t="str">
            <v>NBU</v>
          </cell>
          <cell r="N150" t="str">
            <v>YNV</v>
          </cell>
          <cell r="O150">
            <v>112294.04</v>
          </cell>
          <cell r="P150">
            <v>115382.12610000001</v>
          </cell>
          <cell r="Q150">
            <v>115382.12610000001</v>
          </cell>
        </row>
        <row r="151">
          <cell r="A151" t="str">
            <v>000043332</v>
          </cell>
          <cell r="B151" t="str">
            <v>Harms,Edward L</v>
          </cell>
          <cell r="C151" t="e">
            <v>#N/A</v>
          </cell>
          <cell r="D151">
            <v>33056</v>
          </cell>
          <cell r="E151" t="str">
            <v>20200</v>
          </cell>
          <cell r="F151" t="str">
            <v>NEKO1</v>
          </cell>
          <cell r="G151" t="str">
            <v>ENO</v>
          </cell>
          <cell r="H151" t="str">
            <v>Operations, VTY Lbr</v>
          </cell>
          <cell r="I151" t="str">
            <v>Ass't Ops Manager</v>
          </cell>
          <cell r="J151">
            <v>73.645600000000002</v>
          </cell>
          <cell r="K151">
            <v>153182.84</v>
          </cell>
          <cell r="L151" t="str">
            <v>SMIP</v>
          </cell>
          <cell r="M151" t="str">
            <v>NBU</v>
          </cell>
          <cell r="N151" t="str">
            <v>YNV</v>
          </cell>
          <cell r="O151">
            <v>153182.84</v>
          </cell>
          <cell r="P151">
            <v>157395.36810000002</v>
          </cell>
          <cell r="Q151">
            <v>157395.36810000002</v>
          </cell>
        </row>
        <row r="152">
          <cell r="A152" t="str">
            <v>000043402</v>
          </cell>
          <cell r="B152" t="str">
            <v>Zimmer,Eric C</v>
          </cell>
          <cell r="C152" t="e">
            <v>#N/A</v>
          </cell>
          <cell r="D152">
            <v>35646</v>
          </cell>
          <cell r="E152" t="str">
            <v>20200</v>
          </cell>
          <cell r="F152" t="str">
            <v>NEKO2</v>
          </cell>
          <cell r="G152" t="str">
            <v>ENO</v>
          </cell>
          <cell r="H152" t="str">
            <v>PS&amp;O, VTY Lbr</v>
          </cell>
          <cell r="I152" t="str">
            <v>I &amp; C Planner - VY</v>
          </cell>
          <cell r="J152">
            <v>42.947699999999998</v>
          </cell>
          <cell r="K152">
            <v>89331.22</v>
          </cell>
          <cell r="L152" t="str">
            <v>VYIP</v>
          </cell>
          <cell r="M152" t="str">
            <v>V01</v>
          </cell>
          <cell r="N152" t="str">
            <v>YBV</v>
          </cell>
          <cell r="O152">
            <v>89331.22</v>
          </cell>
          <cell r="P152">
            <v>91117.844400000002</v>
          </cell>
          <cell r="Q152">
            <v>91117.844400000002</v>
          </cell>
        </row>
        <row r="153">
          <cell r="A153" t="str">
            <v>000044313</v>
          </cell>
          <cell r="B153" t="str">
            <v>Booth,Richard K</v>
          </cell>
          <cell r="C153" t="e">
            <v>#N/A</v>
          </cell>
          <cell r="D153">
            <v>37753</v>
          </cell>
          <cell r="E153" t="str">
            <v>20200</v>
          </cell>
          <cell r="F153" t="str">
            <v>NEKR9</v>
          </cell>
          <cell r="G153" t="str">
            <v>ENO</v>
          </cell>
          <cell r="H153" t="str">
            <v>Eng - Programs, VTY Lbr</v>
          </cell>
          <cell r="I153" t="str">
            <v>Technical Spec Iv (Nuc)</v>
          </cell>
          <cell r="J153">
            <v>57.03</v>
          </cell>
          <cell r="K153">
            <v>118622.48</v>
          </cell>
          <cell r="L153" t="str">
            <v>EXIP</v>
          </cell>
          <cell r="M153" t="str">
            <v>NBU</v>
          </cell>
          <cell r="N153" t="str">
            <v>YV2</v>
          </cell>
          <cell r="O153">
            <v>118622.48</v>
          </cell>
          <cell r="P153">
            <v>121884.59820000001</v>
          </cell>
          <cell r="Q153">
            <v>121884.59820000001</v>
          </cell>
        </row>
        <row r="154">
          <cell r="A154" t="str">
            <v>000045148</v>
          </cell>
          <cell r="B154" t="str">
            <v>Daniels,Corey R</v>
          </cell>
          <cell r="C154" t="e">
            <v>#N/A</v>
          </cell>
          <cell r="D154">
            <v>35521</v>
          </cell>
          <cell r="E154" t="str">
            <v>20200</v>
          </cell>
          <cell r="F154" t="str">
            <v>NEKH9</v>
          </cell>
          <cell r="G154" t="str">
            <v>ENO</v>
          </cell>
          <cell r="H154" t="str">
            <v>Maint - FIN, VTY Lbr</v>
          </cell>
          <cell r="I154" t="str">
            <v>Supt, FIN Team</v>
          </cell>
          <cell r="J154">
            <v>63.271900000000002</v>
          </cell>
          <cell r="K154">
            <v>131605.57</v>
          </cell>
          <cell r="L154" t="str">
            <v>SMIP</v>
          </cell>
          <cell r="M154" t="str">
            <v>NBU</v>
          </cell>
          <cell r="N154" t="str">
            <v>YNV</v>
          </cell>
          <cell r="O154">
            <v>131605.57</v>
          </cell>
          <cell r="P154">
            <v>135224.72317500002</v>
          </cell>
          <cell r="Q154">
            <v>135224.72317500002</v>
          </cell>
        </row>
        <row r="155">
          <cell r="A155" t="str">
            <v>000047040</v>
          </cell>
          <cell r="B155" t="str">
            <v>Bristol,Spencer P</v>
          </cell>
          <cell r="C155" t="e">
            <v>#N/A</v>
          </cell>
          <cell r="D155">
            <v>37823</v>
          </cell>
          <cell r="E155" t="str">
            <v>20200</v>
          </cell>
          <cell r="F155" t="str">
            <v>NEKH4</v>
          </cell>
          <cell r="G155" t="str">
            <v>ENO</v>
          </cell>
          <cell r="H155" t="str">
            <v>Maint - Fac &amp; Sup, VTY Lbr</v>
          </cell>
          <cell r="I155" t="str">
            <v>Lead Utility - VY</v>
          </cell>
          <cell r="J155">
            <v>28.226099999999999</v>
          </cell>
          <cell r="K155">
            <v>58710.29</v>
          </cell>
          <cell r="L155" t="str">
            <v>VYIP</v>
          </cell>
          <cell r="M155" t="str">
            <v>V01</v>
          </cell>
          <cell r="N155" t="str">
            <v>YBV</v>
          </cell>
          <cell r="O155">
            <v>58710.29</v>
          </cell>
          <cell r="P155">
            <v>59884.495800000004</v>
          </cell>
          <cell r="Q155">
            <v>59884.495800000004</v>
          </cell>
        </row>
        <row r="156">
          <cell r="A156" t="str">
            <v>000047163</v>
          </cell>
          <cell r="B156" t="str">
            <v>Tisdale,Debra L</v>
          </cell>
          <cell r="C156" t="e">
            <v>#N/A</v>
          </cell>
          <cell r="D156">
            <v>38544</v>
          </cell>
          <cell r="E156" t="str">
            <v>20200</v>
          </cell>
          <cell r="F156" t="str">
            <v>NEKR3</v>
          </cell>
          <cell r="G156" t="str">
            <v>ENO</v>
          </cell>
          <cell r="H156" t="str">
            <v>Safety, VTY Lbr</v>
          </cell>
          <cell r="I156" t="str">
            <v>Supt, Nuc Indus Saf/HP</v>
          </cell>
          <cell r="J156">
            <v>54.438699999999997</v>
          </cell>
          <cell r="K156">
            <v>113232.57</v>
          </cell>
          <cell r="L156" t="str">
            <v>SMIP</v>
          </cell>
          <cell r="M156" t="str">
            <v>NBU</v>
          </cell>
          <cell r="N156" t="str">
            <v>YV2</v>
          </cell>
          <cell r="O156">
            <v>113232.57</v>
          </cell>
          <cell r="P156">
            <v>116346.46567500001</v>
          </cell>
          <cell r="Q156">
            <v>116346.46567500001</v>
          </cell>
        </row>
        <row r="157">
          <cell r="A157" t="str">
            <v>000047187</v>
          </cell>
          <cell r="B157" t="str">
            <v>Felumb,Rhonda</v>
          </cell>
          <cell r="C157" t="e">
            <v>#N/A</v>
          </cell>
          <cell r="D157">
            <v>37893</v>
          </cell>
          <cell r="E157" t="str">
            <v>20200</v>
          </cell>
          <cell r="F157" t="str">
            <v>NEKQ1</v>
          </cell>
          <cell r="G157" t="str">
            <v>ENO</v>
          </cell>
          <cell r="H157" t="str">
            <v>Admin Services, VTY Lbr</v>
          </cell>
          <cell r="I157" t="str">
            <v>Supt, Admin Services</v>
          </cell>
          <cell r="J157">
            <v>42.051499999999997</v>
          </cell>
          <cell r="K157">
            <v>87467.199999999997</v>
          </cell>
          <cell r="L157" t="str">
            <v>SMIP</v>
          </cell>
          <cell r="M157" t="str">
            <v>NBU</v>
          </cell>
          <cell r="N157" t="str">
            <v>YV2</v>
          </cell>
          <cell r="O157">
            <v>87467.199999999997</v>
          </cell>
          <cell r="P157">
            <v>89872.54800000001</v>
          </cell>
          <cell r="Q157">
            <v>89872.54800000001</v>
          </cell>
        </row>
        <row r="158">
          <cell r="A158" t="str">
            <v>000047188</v>
          </cell>
          <cell r="B158" t="str">
            <v>Prusak,Michael</v>
          </cell>
          <cell r="C158" t="e">
            <v>#N/A</v>
          </cell>
          <cell r="D158">
            <v>37893</v>
          </cell>
          <cell r="E158" t="str">
            <v>20200</v>
          </cell>
          <cell r="F158" t="str">
            <v>NEKH2</v>
          </cell>
          <cell r="G158" t="str">
            <v>ENO</v>
          </cell>
          <cell r="H158" t="str">
            <v>Maint - Mechanical, VTY Lbr</v>
          </cell>
          <cell r="I158" t="str">
            <v>Supv, Mechanical</v>
          </cell>
          <cell r="J158">
            <v>49.673699999999997</v>
          </cell>
          <cell r="K158">
            <v>103321.28</v>
          </cell>
          <cell r="L158" t="str">
            <v>SMIP</v>
          </cell>
          <cell r="M158" t="str">
            <v>NBU</v>
          </cell>
          <cell r="N158" t="str">
            <v>YV2</v>
          </cell>
          <cell r="O158">
            <v>103321.28</v>
          </cell>
          <cell r="P158">
            <v>106162.6152</v>
          </cell>
          <cell r="Q158">
            <v>106162.6152</v>
          </cell>
        </row>
        <row r="159">
          <cell r="A159" t="str">
            <v>000047229</v>
          </cell>
          <cell r="B159" t="str">
            <v>Batts,Amy R</v>
          </cell>
          <cell r="C159" t="e">
            <v>#N/A</v>
          </cell>
          <cell r="D159">
            <v>37921</v>
          </cell>
          <cell r="E159" t="str">
            <v>20200</v>
          </cell>
          <cell r="F159" t="str">
            <v>NEKK3</v>
          </cell>
          <cell r="G159" t="str">
            <v>ENO</v>
          </cell>
          <cell r="H159" t="str">
            <v>NSA, VTY Lbr</v>
          </cell>
          <cell r="I159" t="str">
            <v>Asst, Administrative Sr (NE)</v>
          </cell>
          <cell r="J159">
            <v>25.203700000000001</v>
          </cell>
          <cell r="K159">
            <v>52423.75</v>
          </cell>
          <cell r="L159" t="str">
            <v>TSIP</v>
          </cell>
          <cell r="M159" t="str">
            <v>NBU</v>
          </cell>
          <cell r="N159" t="str">
            <v>YV3</v>
          </cell>
          <cell r="O159">
            <v>52423.75</v>
          </cell>
          <cell r="P159">
            <v>53865.403125000004</v>
          </cell>
          <cell r="Q159">
            <v>53865.403125000004</v>
          </cell>
        </row>
        <row r="160">
          <cell r="A160" t="str">
            <v>000047234</v>
          </cell>
          <cell r="B160" t="str">
            <v>Bettini,Ronald J.</v>
          </cell>
          <cell r="C160" t="e">
            <v>#N/A</v>
          </cell>
          <cell r="D160">
            <v>37928</v>
          </cell>
          <cell r="E160" t="str">
            <v>20200</v>
          </cell>
          <cell r="F160" t="str">
            <v>NEKH3</v>
          </cell>
          <cell r="G160" t="str">
            <v>ENO</v>
          </cell>
          <cell r="H160" t="str">
            <v>Maint - Electrical, VTY Lbr</v>
          </cell>
          <cell r="I160" t="str">
            <v>Supv, Electrical</v>
          </cell>
          <cell r="J160">
            <v>49.161799999999999</v>
          </cell>
          <cell r="K160">
            <v>102256.44</v>
          </cell>
          <cell r="L160" t="str">
            <v>SMIP</v>
          </cell>
          <cell r="M160" t="str">
            <v>NBU</v>
          </cell>
          <cell r="N160" t="str">
            <v>YV2</v>
          </cell>
          <cell r="O160">
            <v>102256.44</v>
          </cell>
          <cell r="P160">
            <v>105068.49210000002</v>
          </cell>
          <cell r="Q160">
            <v>105068.49210000002</v>
          </cell>
        </row>
        <row r="161">
          <cell r="A161" t="str">
            <v>000047239</v>
          </cell>
          <cell r="B161" t="str">
            <v>Ryan,Patrick</v>
          </cell>
          <cell r="C161" t="e">
            <v>#N/A</v>
          </cell>
          <cell r="D161">
            <v>37935</v>
          </cell>
          <cell r="E161" t="str">
            <v>20220</v>
          </cell>
          <cell r="F161" t="str">
            <v>NEKQ4</v>
          </cell>
          <cell r="G161" t="str">
            <v>ENO</v>
          </cell>
          <cell r="H161" t="str">
            <v>Security, VTY Lbr</v>
          </cell>
          <cell r="I161" t="str">
            <v>Mgr, Security</v>
          </cell>
          <cell r="J161">
            <v>58.430100000000003</v>
          </cell>
          <cell r="K161">
            <v>121534.52</v>
          </cell>
          <cell r="L161" t="str">
            <v>SMIP</v>
          </cell>
          <cell r="M161" t="str">
            <v>NBU</v>
          </cell>
          <cell r="N161" t="str">
            <v>YV2</v>
          </cell>
          <cell r="O161">
            <v>121534.52</v>
          </cell>
          <cell r="P161">
            <v>124876.71930000001</v>
          </cell>
          <cell r="Q161">
            <v>124876.71930000001</v>
          </cell>
        </row>
        <row r="162">
          <cell r="A162" t="str">
            <v>000047341</v>
          </cell>
          <cell r="B162" t="str">
            <v>Savage,Ann Marie</v>
          </cell>
          <cell r="C162" t="e">
            <v>#N/A</v>
          </cell>
          <cell r="D162">
            <v>37977</v>
          </cell>
          <cell r="E162" t="str">
            <v>20200</v>
          </cell>
          <cell r="F162" t="str">
            <v>NEKQ1</v>
          </cell>
          <cell r="G162" t="str">
            <v>ENO</v>
          </cell>
          <cell r="H162" t="str">
            <v>Admin Services, VTY Lbr</v>
          </cell>
          <cell r="I162" t="str">
            <v>Specialist III, Admin (Nuc) NE</v>
          </cell>
          <cell r="J162">
            <v>23.421299999999999</v>
          </cell>
          <cell r="K162">
            <v>48716.3</v>
          </cell>
          <cell r="L162" t="str">
            <v>TSIP</v>
          </cell>
          <cell r="M162" t="str">
            <v>NBU</v>
          </cell>
          <cell r="N162" t="str">
            <v>YV3</v>
          </cell>
          <cell r="O162">
            <v>48716.3</v>
          </cell>
          <cell r="P162">
            <v>50055.998250000004</v>
          </cell>
          <cell r="Q162">
            <v>50055.998250000004</v>
          </cell>
        </row>
        <row r="163">
          <cell r="A163" t="str">
            <v>000047453</v>
          </cell>
          <cell r="B163" t="str">
            <v>Duggan,William P</v>
          </cell>
          <cell r="C163" t="e">
            <v>#N/A</v>
          </cell>
          <cell r="D163">
            <v>38012</v>
          </cell>
          <cell r="E163" t="str">
            <v>20200</v>
          </cell>
          <cell r="F163" t="str">
            <v>NEKR8</v>
          </cell>
          <cell r="G163" t="str">
            <v>ENO</v>
          </cell>
          <cell r="H163" t="str">
            <v>Eng - Design, VTY Lbr</v>
          </cell>
          <cell r="I163" t="str">
            <v>Sr Assoc Engineer (Nuc)</v>
          </cell>
          <cell r="J163">
            <v>36.407800000000002</v>
          </cell>
          <cell r="K163">
            <v>75728.2</v>
          </cell>
          <cell r="L163" t="str">
            <v>EXIP</v>
          </cell>
          <cell r="M163" t="str">
            <v>NBU</v>
          </cell>
          <cell r="N163" t="str">
            <v>YV2</v>
          </cell>
          <cell r="O163">
            <v>75728.2</v>
          </cell>
          <cell r="P163">
            <v>77810.7255</v>
          </cell>
          <cell r="Q163">
            <v>77810.7255</v>
          </cell>
        </row>
        <row r="164">
          <cell r="A164" t="str">
            <v>000047911</v>
          </cell>
          <cell r="B164" t="str">
            <v>Barnshaw,Warren T</v>
          </cell>
          <cell r="C164" t="e">
            <v>#N/A</v>
          </cell>
          <cell r="D164">
            <v>38159</v>
          </cell>
          <cell r="E164" t="str">
            <v>20200</v>
          </cell>
          <cell r="F164" t="str">
            <v>NEKO4</v>
          </cell>
          <cell r="G164" t="str">
            <v>ENO</v>
          </cell>
          <cell r="H164" t="str">
            <v>Chemistry, VTY Lbr</v>
          </cell>
          <cell r="I164" t="str">
            <v>Senior Chemistry Tech - VY</v>
          </cell>
          <cell r="J164">
            <v>38.640500000000003</v>
          </cell>
          <cell r="K164">
            <v>80372.240000000005</v>
          </cell>
          <cell r="L164" t="str">
            <v>VYIP</v>
          </cell>
          <cell r="M164" t="str">
            <v>V01</v>
          </cell>
          <cell r="N164" t="str">
            <v>YBV</v>
          </cell>
          <cell r="O164">
            <v>80372.240000000005</v>
          </cell>
          <cell r="P164">
            <v>81979.684800000003</v>
          </cell>
          <cell r="Q164">
            <v>81979.684800000003</v>
          </cell>
        </row>
        <row r="165">
          <cell r="A165" t="str">
            <v>000048074</v>
          </cell>
          <cell r="B165" t="str">
            <v>Vincent,James F</v>
          </cell>
          <cell r="C165" t="e">
            <v>#N/A</v>
          </cell>
          <cell r="D165">
            <v>38237</v>
          </cell>
          <cell r="E165" t="str">
            <v>20200</v>
          </cell>
          <cell r="F165" t="str">
            <v>NEKH5</v>
          </cell>
          <cell r="G165" t="str">
            <v>ENO</v>
          </cell>
          <cell r="H165" t="str">
            <v>Maint - I&amp;C, VTY Lbr</v>
          </cell>
          <cell r="I165" t="str">
            <v>Senior Control Inst Spec - VY</v>
          </cell>
          <cell r="J165">
            <v>42.000900000000001</v>
          </cell>
          <cell r="K165">
            <v>87361.87</v>
          </cell>
          <cell r="L165" t="str">
            <v>VYIP</v>
          </cell>
          <cell r="M165" t="str">
            <v>V01</v>
          </cell>
          <cell r="N165" t="str">
            <v>YBV</v>
          </cell>
          <cell r="O165">
            <v>87361.87</v>
          </cell>
          <cell r="P165">
            <v>89109.107399999994</v>
          </cell>
          <cell r="Q165">
            <v>89109.107399999994</v>
          </cell>
        </row>
        <row r="166">
          <cell r="A166" t="str">
            <v>000048461</v>
          </cell>
          <cell r="B166" t="str">
            <v>Kane,Amy</v>
          </cell>
          <cell r="C166" t="e">
            <v>#N/A</v>
          </cell>
          <cell r="D166">
            <v>38446</v>
          </cell>
          <cell r="E166" t="str">
            <v>20220</v>
          </cell>
          <cell r="F166" t="str">
            <v>NEKQ4</v>
          </cell>
          <cell r="G166" t="str">
            <v>ENO</v>
          </cell>
          <cell r="H166" t="str">
            <v>Security, VTY Lbr</v>
          </cell>
          <cell r="I166" t="str">
            <v>Coord, Security Iii (Nuc)</v>
          </cell>
          <cell r="J166">
            <v>31.5717</v>
          </cell>
          <cell r="K166">
            <v>65669.19</v>
          </cell>
          <cell r="L166" t="str">
            <v>EXIP</v>
          </cell>
          <cell r="M166" t="str">
            <v>NBU</v>
          </cell>
          <cell r="N166" t="str">
            <v>YV2</v>
          </cell>
          <cell r="O166">
            <v>65669.19</v>
          </cell>
          <cell r="P166">
            <v>67475.09272500001</v>
          </cell>
          <cell r="Q166">
            <v>67475.09272500001</v>
          </cell>
        </row>
        <row r="167">
          <cell r="A167" t="str">
            <v>000048462</v>
          </cell>
          <cell r="B167" t="str">
            <v>Devine,Jay</v>
          </cell>
          <cell r="C167" t="e">
            <v>#N/A</v>
          </cell>
          <cell r="D167">
            <v>38446</v>
          </cell>
          <cell r="E167" t="str">
            <v>20200</v>
          </cell>
          <cell r="F167" t="str">
            <v>NEKO1</v>
          </cell>
          <cell r="G167" t="str">
            <v>ENO</v>
          </cell>
          <cell r="H167" t="str">
            <v>Operations, VTY Lbr</v>
          </cell>
          <cell r="I167" t="str">
            <v>Reactor Operator II</v>
          </cell>
          <cell r="J167">
            <v>42.063400000000001</v>
          </cell>
          <cell r="K167">
            <v>87491.87</v>
          </cell>
          <cell r="L167" t="str">
            <v>VYIP</v>
          </cell>
          <cell r="M167" t="str">
            <v>V01</v>
          </cell>
          <cell r="N167" t="str">
            <v>YBV</v>
          </cell>
          <cell r="O167">
            <v>87491.87</v>
          </cell>
          <cell r="P167">
            <v>89241.707399999999</v>
          </cell>
          <cell r="Q167">
            <v>89241.707399999999</v>
          </cell>
        </row>
        <row r="168">
          <cell r="A168" t="str">
            <v>000048465</v>
          </cell>
          <cell r="B168" t="str">
            <v>Greatorex,Vedrana Bencic</v>
          </cell>
          <cell r="C168" t="e">
            <v>#N/A</v>
          </cell>
          <cell r="D168">
            <v>38446</v>
          </cell>
          <cell r="E168" t="str">
            <v>20200</v>
          </cell>
          <cell r="F168" t="str">
            <v>NEKO1</v>
          </cell>
          <cell r="G168" t="str">
            <v>ENO</v>
          </cell>
          <cell r="H168" t="str">
            <v>Operations, VTY Lbr</v>
          </cell>
          <cell r="I168" t="str">
            <v>Auxiliary Operator III - VY</v>
          </cell>
          <cell r="J168">
            <v>38.858899999999998</v>
          </cell>
          <cell r="K168">
            <v>80826.509999999995</v>
          </cell>
          <cell r="L168" t="str">
            <v>VYIP</v>
          </cell>
          <cell r="M168" t="str">
            <v>V01</v>
          </cell>
          <cell r="N168" t="str">
            <v>YBV</v>
          </cell>
          <cell r="O168">
            <v>80826.509999999995</v>
          </cell>
          <cell r="P168">
            <v>82443.040200000003</v>
          </cell>
          <cell r="Q168">
            <v>82443.040200000003</v>
          </cell>
        </row>
        <row r="169">
          <cell r="A169" t="str">
            <v>000048467</v>
          </cell>
          <cell r="B169" t="str">
            <v>Keys,Corey A</v>
          </cell>
          <cell r="C169" t="e">
            <v>#N/A</v>
          </cell>
          <cell r="D169">
            <v>38446</v>
          </cell>
          <cell r="E169" t="str">
            <v>20200</v>
          </cell>
          <cell r="F169" t="str">
            <v>NEKO1</v>
          </cell>
          <cell r="G169" t="str">
            <v>ENO</v>
          </cell>
          <cell r="H169" t="str">
            <v>Operations, VTY Lbr</v>
          </cell>
          <cell r="I169" t="str">
            <v>Auxiliary Operator III - VY</v>
          </cell>
          <cell r="J169">
            <v>38.858899999999998</v>
          </cell>
          <cell r="K169">
            <v>80826.509999999995</v>
          </cell>
          <cell r="L169" t="str">
            <v>VYIP</v>
          </cell>
          <cell r="M169" t="str">
            <v>V01</v>
          </cell>
          <cell r="N169" t="str">
            <v>YBV</v>
          </cell>
          <cell r="O169">
            <v>80826.509999999995</v>
          </cell>
          <cell r="P169">
            <v>82443.040200000003</v>
          </cell>
          <cell r="Q169">
            <v>82443.040200000003</v>
          </cell>
        </row>
        <row r="170">
          <cell r="A170" t="str">
            <v>000048777</v>
          </cell>
          <cell r="B170" t="str">
            <v>Derosia,Kevin D</v>
          </cell>
          <cell r="C170" t="e">
            <v>#N/A</v>
          </cell>
          <cell r="D170">
            <v>38544</v>
          </cell>
          <cell r="E170" t="str">
            <v>20200</v>
          </cell>
          <cell r="F170" t="str">
            <v>NEKH9</v>
          </cell>
          <cell r="G170" t="str">
            <v>ENO</v>
          </cell>
          <cell r="H170" t="str">
            <v>Maint - FIN, VTY Lbr</v>
          </cell>
          <cell r="I170" t="str">
            <v>FIN Sr Plant Mechanic</v>
          </cell>
          <cell r="J170">
            <v>40.973399999999998</v>
          </cell>
          <cell r="K170">
            <v>85224.67</v>
          </cell>
          <cell r="L170" t="str">
            <v>VYIP</v>
          </cell>
          <cell r="M170" t="str">
            <v>V01</v>
          </cell>
          <cell r="N170" t="str">
            <v>YBV</v>
          </cell>
          <cell r="O170">
            <v>85224.67</v>
          </cell>
          <cell r="P170">
            <v>86929.163400000005</v>
          </cell>
          <cell r="Q170">
            <v>86929.163400000005</v>
          </cell>
        </row>
        <row r="171">
          <cell r="A171" t="str">
            <v>000048778</v>
          </cell>
          <cell r="B171" t="str">
            <v>Shippee,Steven D</v>
          </cell>
          <cell r="C171" t="e">
            <v>#N/A</v>
          </cell>
          <cell r="D171">
            <v>38544</v>
          </cell>
          <cell r="E171" t="str">
            <v>20200</v>
          </cell>
          <cell r="F171" t="str">
            <v>NEKQ5</v>
          </cell>
          <cell r="G171" t="str">
            <v>ENO</v>
          </cell>
          <cell r="H171" t="str">
            <v>Radiation Protection, VTY Lbr</v>
          </cell>
          <cell r="I171" t="str">
            <v>Senior RP Technician - VY</v>
          </cell>
          <cell r="J171">
            <v>38.640500000000003</v>
          </cell>
          <cell r="K171">
            <v>80372.240000000005</v>
          </cell>
          <cell r="L171" t="str">
            <v>VYIP</v>
          </cell>
          <cell r="M171" t="str">
            <v>V01</v>
          </cell>
          <cell r="N171" t="str">
            <v>YBV</v>
          </cell>
          <cell r="O171">
            <v>80372.240000000005</v>
          </cell>
          <cell r="P171">
            <v>81979.684800000003</v>
          </cell>
          <cell r="Q171">
            <v>81979.684800000003</v>
          </cell>
        </row>
        <row r="172">
          <cell r="A172" t="str">
            <v>000048849</v>
          </cell>
          <cell r="B172" t="str">
            <v>Cutich,Terry</v>
          </cell>
          <cell r="C172" t="e">
            <v>#N/A</v>
          </cell>
          <cell r="D172">
            <v>38572</v>
          </cell>
          <cell r="E172" t="str">
            <v>20200</v>
          </cell>
          <cell r="F172" t="str">
            <v>NEKH5</v>
          </cell>
          <cell r="G172" t="str">
            <v>ENO</v>
          </cell>
          <cell r="H172" t="str">
            <v>Maint - I&amp;C, VTY Lbr</v>
          </cell>
          <cell r="I172" t="str">
            <v>Senior Control Inst Spec - VY</v>
          </cell>
          <cell r="J172">
            <v>42.000900000000001</v>
          </cell>
          <cell r="K172">
            <v>87361.87</v>
          </cell>
          <cell r="L172" t="str">
            <v>VYIP</v>
          </cell>
          <cell r="M172" t="str">
            <v>V01</v>
          </cell>
          <cell r="N172" t="str">
            <v>YBV</v>
          </cell>
          <cell r="O172">
            <v>87361.87</v>
          </cell>
          <cell r="P172">
            <v>89109.107399999994</v>
          </cell>
          <cell r="Q172">
            <v>89109.107399999994</v>
          </cell>
        </row>
        <row r="173">
          <cell r="A173" t="str">
            <v>000048939</v>
          </cell>
          <cell r="B173" t="str">
            <v>Lynch,William C</v>
          </cell>
          <cell r="C173" t="e">
            <v>#N/A</v>
          </cell>
          <cell r="D173">
            <v>38614</v>
          </cell>
          <cell r="E173" t="str">
            <v>20200</v>
          </cell>
          <cell r="F173" t="str">
            <v>NEKR8</v>
          </cell>
          <cell r="G173" t="str">
            <v>ENO</v>
          </cell>
          <cell r="H173" t="str">
            <v>Eng - Design, VTY Lbr</v>
          </cell>
          <cell r="I173" t="str">
            <v>Sr Lead Engineer (Nuc)</v>
          </cell>
          <cell r="J173">
            <v>56.319000000000003</v>
          </cell>
          <cell r="K173">
            <v>117143.45</v>
          </cell>
          <cell r="L173" t="str">
            <v>EXIP</v>
          </cell>
          <cell r="M173" t="str">
            <v>NBU</v>
          </cell>
          <cell r="N173" t="str">
            <v>YV2</v>
          </cell>
          <cell r="O173">
            <v>117143.45</v>
          </cell>
          <cell r="P173">
            <v>120364.89487500001</v>
          </cell>
          <cell r="Q173">
            <v>120364.89487500001</v>
          </cell>
        </row>
        <row r="174">
          <cell r="A174" t="str">
            <v>000048975</v>
          </cell>
          <cell r="B174" t="str">
            <v>Pecore,Neal</v>
          </cell>
          <cell r="C174" t="e">
            <v>#N/A</v>
          </cell>
          <cell r="D174">
            <v>38642</v>
          </cell>
          <cell r="E174" t="str">
            <v>20200</v>
          </cell>
          <cell r="F174" t="str">
            <v>NEKQ5</v>
          </cell>
          <cell r="G174" t="str">
            <v>ENO</v>
          </cell>
          <cell r="H174" t="str">
            <v>Radiation Protection, VTY Lbr</v>
          </cell>
          <cell r="I174" t="str">
            <v>Senior RP Technician - VY</v>
          </cell>
          <cell r="J174">
            <v>38.640500000000003</v>
          </cell>
          <cell r="K174">
            <v>80372.240000000005</v>
          </cell>
          <cell r="L174" t="str">
            <v>VYIP</v>
          </cell>
          <cell r="M174" t="str">
            <v>V01</v>
          </cell>
          <cell r="N174" t="str">
            <v>YBV</v>
          </cell>
          <cell r="O174">
            <v>80372.240000000005</v>
          </cell>
          <cell r="P174">
            <v>81979.684800000003</v>
          </cell>
          <cell r="Q174">
            <v>81979.684800000003</v>
          </cell>
        </row>
        <row r="175">
          <cell r="A175" t="str">
            <v>000048990</v>
          </cell>
          <cell r="B175" t="str">
            <v>Heath,Carla</v>
          </cell>
          <cell r="C175" t="e">
            <v>#N/A</v>
          </cell>
          <cell r="D175">
            <v>38663</v>
          </cell>
          <cell r="E175" t="str">
            <v>20200</v>
          </cell>
          <cell r="F175" t="str">
            <v>NEKQ1</v>
          </cell>
          <cell r="G175" t="str">
            <v>ENO</v>
          </cell>
          <cell r="H175" t="str">
            <v>Admin Services, VTY Lbr</v>
          </cell>
          <cell r="I175" t="str">
            <v>Specialist Sr, Admin (Nuc) NE</v>
          </cell>
          <cell r="J175">
            <v>25.388000000000002</v>
          </cell>
          <cell r="K175">
            <v>52807.040000000001</v>
          </cell>
          <cell r="L175" t="str">
            <v>TSIP</v>
          </cell>
          <cell r="M175" t="str">
            <v>NBU</v>
          </cell>
          <cell r="N175" t="str">
            <v>YV3</v>
          </cell>
          <cell r="O175">
            <v>52807.040000000001</v>
          </cell>
          <cell r="P175">
            <v>54259.233600000007</v>
          </cell>
          <cell r="Q175">
            <v>54259.233600000007</v>
          </cell>
        </row>
        <row r="176">
          <cell r="A176" t="str">
            <v>000049080</v>
          </cell>
          <cell r="B176" t="str">
            <v>Odman,Matthew</v>
          </cell>
          <cell r="C176" t="e">
            <v>#N/A</v>
          </cell>
          <cell r="D176">
            <v>38706</v>
          </cell>
          <cell r="E176" t="str">
            <v>20200</v>
          </cell>
          <cell r="F176" t="str">
            <v>NEKO4</v>
          </cell>
          <cell r="G176" t="str">
            <v>ENO</v>
          </cell>
          <cell r="H176" t="str">
            <v>Chemistry, VTY Lbr</v>
          </cell>
          <cell r="I176" t="str">
            <v>Senior Chemistry Tech - VY</v>
          </cell>
          <cell r="J176">
            <v>38.640500000000003</v>
          </cell>
          <cell r="K176">
            <v>80372.240000000005</v>
          </cell>
          <cell r="L176" t="str">
            <v>VYIP</v>
          </cell>
          <cell r="M176" t="str">
            <v>V01</v>
          </cell>
          <cell r="N176" t="str">
            <v>YBV</v>
          </cell>
          <cell r="O176">
            <v>80372.240000000005</v>
          </cell>
          <cell r="P176">
            <v>81979.684800000003</v>
          </cell>
          <cell r="Q176">
            <v>81979.684800000003</v>
          </cell>
        </row>
        <row r="177">
          <cell r="A177" t="str">
            <v>000049131</v>
          </cell>
          <cell r="B177" t="str">
            <v>Stover,Paul</v>
          </cell>
          <cell r="C177" t="e">
            <v>#N/A</v>
          </cell>
          <cell r="D177">
            <v>38720</v>
          </cell>
          <cell r="E177" t="str">
            <v>20200</v>
          </cell>
          <cell r="F177" t="str">
            <v>NEKQ5</v>
          </cell>
          <cell r="G177" t="str">
            <v>ENO</v>
          </cell>
          <cell r="H177" t="str">
            <v>Radiation Protection, VTY Lbr</v>
          </cell>
          <cell r="I177" t="str">
            <v>Supv, Rad Protection</v>
          </cell>
          <cell r="J177">
            <v>48.420499999999997</v>
          </cell>
          <cell r="K177">
            <v>100714.69</v>
          </cell>
          <cell r="L177" t="str">
            <v>SMIP</v>
          </cell>
          <cell r="M177" t="str">
            <v>NBU</v>
          </cell>
          <cell r="N177" t="str">
            <v>YV2</v>
          </cell>
          <cell r="O177">
            <v>100714.69</v>
          </cell>
          <cell r="P177">
            <v>103484.34397500001</v>
          </cell>
          <cell r="Q177">
            <v>103484.34397500001</v>
          </cell>
        </row>
        <row r="178">
          <cell r="A178" t="str">
            <v>000049134</v>
          </cell>
          <cell r="B178" t="str">
            <v>Souligny,Marlene</v>
          </cell>
          <cell r="C178" t="e">
            <v>#N/A</v>
          </cell>
          <cell r="D178">
            <v>38726</v>
          </cell>
          <cell r="E178" t="str">
            <v>20200</v>
          </cell>
          <cell r="F178" t="str">
            <v>NEKQ5</v>
          </cell>
          <cell r="G178" t="str">
            <v>ENO</v>
          </cell>
          <cell r="H178" t="str">
            <v>Radiation Protection, VTY Lbr</v>
          </cell>
          <cell r="I178" t="str">
            <v>Senior RP Technician - VY</v>
          </cell>
          <cell r="J178">
            <v>38.640500000000003</v>
          </cell>
          <cell r="K178">
            <v>80372.240000000005</v>
          </cell>
          <cell r="L178" t="str">
            <v>VYIP</v>
          </cell>
          <cell r="M178" t="str">
            <v>V01</v>
          </cell>
          <cell r="N178" t="str">
            <v>YBV</v>
          </cell>
          <cell r="O178">
            <v>80372.240000000005</v>
          </cell>
          <cell r="P178">
            <v>81979.684800000003</v>
          </cell>
          <cell r="Q178">
            <v>81979.684800000003</v>
          </cell>
        </row>
        <row r="179">
          <cell r="A179" t="str">
            <v>000049136</v>
          </cell>
          <cell r="B179" t="str">
            <v>Emery,Dodi M</v>
          </cell>
          <cell r="C179" t="e">
            <v>#N/A</v>
          </cell>
          <cell r="D179">
            <v>38726</v>
          </cell>
          <cell r="E179" t="str">
            <v>20210</v>
          </cell>
          <cell r="F179" t="str">
            <v>NEKQ1</v>
          </cell>
          <cell r="G179" t="str">
            <v>ENO</v>
          </cell>
          <cell r="H179" t="str">
            <v>Admin Services, VTY Lbr</v>
          </cell>
          <cell r="I179" t="str">
            <v>Specialist Sr, Admin (Nuc) NE</v>
          </cell>
          <cell r="J179">
            <v>24.180599999999998</v>
          </cell>
          <cell r="K179">
            <v>50295.65</v>
          </cell>
          <cell r="L179" t="str">
            <v>TSIP</v>
          </cell>
          <cell r="M179" t="str">
            <v>NBU</v>
          </cell>
          <cell r="N179" t="str">
            <v>YV3</v>
          </cell>
          <cell r="O179">
            <v>50295.65</v>
          </cell>
          <cell r="P179">
            <v>51678.780375000002</v>
          </cell>
          <cell r="Q179">
            <v>51678.780375000002</v>
          </cell>
        </row>
        <row r="180">
          <cell r="A180" t="str">
            <v>000049179</v>
          </cell>
          <cell r="B180" t="str">
            <v>Evans,Christopher</v>
          </cell>
          <cell r="C180" t="e">
            <v>#N/A</v>
          </cell>
          <cell r="D180">
            <v>38754</v>
          </cell>
          <cell r="E180" t="str">
            <v>20200</v>
          </cell>
          <cell r="F180" t="str">
            <v>NEKH5</v>
          </cell>
          <cell r="G180" t="str">
            <v>ENO</v>
          </cell>
          <cell r="H180" t="str">
            <v>Maint - I&amp;C, VTY Lbr</v>
          </cell>
          <cell r="I180" t="str">
            <v>Senior Control Inst Spec - VY</v>
          </cell>
          <cell r="J180">
            <v>42.000900000000001</v>
          </cell>
          <cell r="K180">
            <v>87361.87</v>
          </cell>
          <cell r="L180" t="str">
            <v>VYIP</v>
          </cell>
          <cell r="M180" t="str">
            <v>V01</v>
          </cell>
          <cell r="N180" t="str">
            <v>YBV</v>
          </cell>
          <cell r="O180">
            <v>87361.87</v>
          </cell>
          <cell r="P180">
            <v>89109.107399999994</v>
          </cell>
          <cell r="Q180">
            <v>89109.107399999994</v>
          </cell>
        </row>
        <row r="181">
          <cell r="A181" t="str">
            <v>000049180</v>
          </cell>
          <cell r="B181" t="str">
            <v>Calantropio,Garrett R</v>
          </cell>
          <cell r="C181" t="e">
            <v>#N/A</v>
          </cell>
          <cell r="D181">
            <v>38754</v>
          </cell>
          <cell r="E181" t="str">
            <v>20200</v>
          </cell>
          <cell r="F181" t="str">
            <v>NEKH5</v>
          </cell>
          <cell r="G181" t="str">
            <v>ENO</v>
          </cell>
          <cell r="H181" t="str">
            <v>Maint - I&amp;C, VTY Lbr</v>
          </cell>
          <cell r="I181" t="str">
            <v>FIN Sr Contrl Instrmnt Spec</v>
          </cell>
          <cell r="J181">
            <v>44.000900000000001</v>
          </cell>
          <cell r="K181">
            <v>91521.87</v>
          </cell>
          <cell r="L181" t="str">
            <v>VYIP</v>
          </cell>
          <cell r="M181" t="str">
            <v>V01</v>
          </cell>
          <cell r="N181" t="str">
            <v>YBV</v>
          </cell>
          <cell r="O181">
            <v>91521.87</v>
          </cell>
          <cell r="P181">
            <v>93352.307399999991</v>
          </cell>
          <cell r="Q181">
            <v>93352.307399999991</v>
          </cell>
        </row>
        <row r="182">
          <cell r="A182" t="str">
            <v>000049181</v>
          </cell>
          <cell r="B182" t="str">
            <v>O'Brien,Michael P</v>
          </cell>
          <cell r="C182" t="e">
            <v>#N/A</v>
          </cell>
          <cell r="D182">
            <v>38754</v>
          </cell>
          <cell r="E182" t="str">
            <v>20200</v>
          </cell>
          <cell r="F182" t="str">
            <v>NEKH3</v>
          </cell>
          <cell r="G182" t="str">
            <v>ENO</v>
          </cell>
          <cell r="H182" t="str">
            <v>Maint - Electrical, VTY Lbr</v>
          </cell>
          <cell r="I182" t="str">
            <v>Senior Plant Mech - VY</v>
          </cell>
          <cell r="J182">
            <v>38.973399999999998</v>
          </cell>
          <cell r="K182">
            <v>81064.67</v>
          </cell>
          <cell r="L182" t="str">
            <v>VYIP</v>
          </cell>
          <cell r="M182" t="str">
            <v>V01</v>
          </cell>
          <cell r="N182" t="str">
            <v>YBV</v>
          </cell>
          <cell r="O182">
            <v>81064.67</v>
          </cell>
          <cell r="P182">
            <v>82685.963399999993</v>
          </cell>
          <cell r="Q182">
            <v>82685.963399999993</v>
          </cell>
        </row>
        <row r="183">
          <cell r="A183" t="str">
            <v>000049284</v>
          </cell>
          <cell r="B183" t="str">
            <v>Cousineau,Stephen E</v>
          </cell>
          <cell r="C183" t="e">
            <v>#N/A</v>
          </cell>
          <cell r="D183">
            <v>38810</v>
          </cell>
          <cell r="E183" t="str">
            <v>20200</v>
          </cell>
          <cell r="F183" t="str">
            <v>NEKH3</v>
          </cell>
          <cell r="G183" t="str">
            <v>ENO</v>
          </cell>
          <cell r="H183" t="str">
            <v>Maint - Electrical, VTY Lbr</v>
          </cell>
          <cell r="I183" t="str">
            <v>Senior Plant Mech - VY</v>
          </cell>
          <cell r="J183">
            <v>38.973399999999998</v>
          </cell>
          <cell r="K183">
            <v>81064.67</v>
          </cell>
          <cell r="L183" t="str">
            <v>VYIP</v>
          </cell>
          <cell r="M183" t="str">
            <v>V01</v>
          </cell>
          <cell r="N183" t="str">
            <v>YBV</v>
          </cell>
          <cell r="O183">
            <v>81064.67</v>
          </cell>
          <cell r="P183">
            <v>82685.963399999993</v>
          </cell>
          <cell r="Q183">
            <v>82685.963399999993</v>
          </cell>
        </row>
        <row r="184">
          <cell r="A184" t="str">
            <v>000049286</v>
          </cell>
          <cell r="B184" t="str">
            <v>Mauthe Jr,Ronald W</v>
          </cell>
          <cell r="C184" t="e">
            <v>#N/A</v>
          </cell>
          <cell r="D184">
            <v>38810</v>
          </cell>
          <cell r="E184" t="str">
            <v>20200</v>
          </cell>
          <cell r="F184" t="str">
            <v>NEKH5</v>
          </cell>
          <cell r="G184" t="str">
            <v>ENO</v>
          </cell>
          <cell r="H184" t="str">
            <v>Maint - I&amp;C, VTY Lbr</v>
          </cell>
          <cell r="I184" t="str">
            <v>Supv, I &amp; C</v>
          </cell>
          <cell r="J184">
            <v>51.610300000000002</v>
          </cell>
          <cell r="K184">
            <v>107349.44</v>
          </cell>
          <cell r="L184" t="str">
            <v>SMIP</v>
          </cell>
          <cell r="M184" t="str">
            <v>NBU</v>
          </cell>
          <cell r="N184" t="str">
            <v>YV2</v>
          </cell>
          <cell r="O184">
            <v>107349.44</v>
          </cell>
          <cell r="P184">
            <v>110301.54960000001</v>
          </cell>
          <cell r="Q184">
            <v>110301.54960000001</v>
          </cell>
        </row>
        <row r="185">
          <cell r="A185" t="str">
            <v>000049309</v>
          </cell>
          <cell r="B185" t="str">
            <v>Anderson,Mark</v>
          </cell>
          <cell r="C185" t="e">
            <v>#N/A</v>
          </cell>
          <cell r="D185">
            <v>38824</v>
          </cell>
          <cell r="E185" t="str">
            <v>20200</v>
          </cell>
          <cell r="F185" t="str">
            <v>NEKR9</v>
          </cell>
          <cell r="G185" t="str">
            <v>ENO</v>
          </cell>
          <cell r="H185" t="str">
            <v>Eng - Programs, VTY Lbr</v>
          </cell>
          <cell r="I185" t="str">
            <v>Sr Engineer (Nuc)</v>
          </cell>
          <cell r="J185">
            <v>51.000399999999999</v>
          </cell>
          <cell r="K185">
            <v>106080.85</v>
          </cell>
          <cell r="L185" t="str">
            <v>EXIP</v>
          </cell>
          <cell r="M185" t="str">
            <v>NBU</v>
          </cell>
          <cell r="N185" t="str">
            <v>YV2</v>
          </cell>
          <cell r="O185">
            <v>106080.85</v>
          </cell>
          <cell r="P185">
            <v>108998.07337500001</v>
          </cell>
          <cell r="Q185">
            <v>108998.07337500001</v>
          </cell>
        </row>
        <row r="186">
          <cell r="A186" t="str">
            <v>000049351</v>
          </cell>
          <cell r="B186" t="str">
            <v>Pelzer,William C</v>
          </cell>
          <cell r="C186" t="e">
            <v>#N/A</v>
          </cell>
          <cell r="D186">
            <v>38831</v>
          </cell>
          <cell r="E186" t="str">
            <v>20200</v>
          </cell>
          <cell r="F186" t="str">
            <v>NEKR9</v>
          </cell>
          <cell r="G186" t="str">
            <v>ENO</v>
          </cell>
          <cell r="H186" t="str">
            <v>Eng - Programs, VTY Lbr</v>
          </cell>
          <cell r="I186" t="str">
            <v>Technical Spec Iv (Nuc)</v>
          </cell>
          <cell r="J186">
            <v>51.668700000000001</v>
          </cell>
          <cell r="K186">
            <v>107470.85</v>
          </cell>
          <cell r="L186" t="str">
            <v>EXIP</v>
          </cell>
          <cell r="M186" t="str">
            <v>NBU</v>
          </cell>
          <cell r="N186" t="str">
            <v>YV2</v>
          </cell>
          <cell r="O186">
            <v>107470.85</v>
          </cell>
          <cell r="P186">
            <v>110426.29837500001</v>
          </cell>
          <cell r="Q186">
            <v>110426.29837500001</v>
          </cell>
        </row>
        <row r="187">
          <cell r="A187" t="str">
            <v>000049480</v>
          </cell>
          <cell r="B187" t="str">
            <v>Buckley,Steven M</v>
          </cell>
          <cell r="C187" t="e">
            <v>#N/A</v>
          </cell>
          <cell r="D187">
            <v>38887</v>
          </cell>
          <cell r="E187" t="str">
            <v>20200</v>
          </cell>
          <cell r="F187" t="str">
            <v>NEKR8</v>
          </cell>
          <cell r="G187" t="str">
            <v>ENO</v>
          </cell>
          <cell r="H187" t="str">
            <v>Eng - Design, VTY Lbr</v>
          </cell>
          <cell r="I187" t="str">
            <v>Sr Engineer (Nuc)</v>
          </cell>
          <cell r="J187">
            <v>55.450299999999999</v>
          </cell>
          <cell r="K187">
            <v>115336.52</v>
          </cell>
          <cell r="L187" t="str">
            <v>EXIP</v>
          </cell>
          <cell r="M187" t="str">
            <v>NBU</v>
          </cell>
          <cell r="N187" t="str">
            <v>YV2</v>
          </cell>
          <cell r="O187">
            <v>115336.52</v>
          </cell>
          <cell r="P187">
            <v>118508.27430000002</v>
          </cell>
          <cell r="Q187">
            <v>118508.27430000002</v>
          </cell>
        </row>
        <row r="188">
          <cell r="A188" t="str">
            <v>000049746</v>
          </cell>
          <cell r="B188" t="str">
            <v>Merkle,Jeffrey S</v>
          </cell>
          <cell r="C188" t="e">
            <v>#N/A</v>
          </cell>
          <cell r="D188">
            <v>38965</v>
          </cell>
          <cell r="E188" t="str">
            <v>20200</v>
          </cell>
          <cell r="F188" t="str">
            <v>NEKR1</v>
          </cell>
          <cell r="G188" t="str">
            <v>ENO</v>
          </cell>
          <cell r="H188" t="str">
            <v>Eng - Systems, VTY Lbr</v>
          </cell>
          <cell r="I188" t="str">
            <v>Mgr, System Engr       -</v>
          </cell>
          <cell r="J188">
            <v>63.4407</v>
          </cell>
          <cell r="K188">
            <v>131956.65</v>
          </cell>
          <cell r="L188" t="str">
            <v>SMIP</v>
          </cell>
          <cell r="M188" t="str">
            <v>NBU</v>
          </cell>
          <cell r="N188" t="str">
            <v>YV2</v>
          </cell>
          <cell r="O188">
            <v>131956.65</v>
          </cell>
          <cell r="P188">
            <v>135585.45787499999</v>
          </cell>
          <cell r="Q188">
            <v>135585.45787499999</v>
          </cell>
        </row>
        <row r="189">
          <cell r="A189" t="str">
            <v>000049830</v>
          </cell>
          <cell r="B189" t="str">
            <v>Miller,Jotham M</v>
          </cell>
          <cell r="C189" t="e">
            <v>#N/A</v>
          </cell>
          <cell r="D189">
            <v>39006</v>
          </cell>
          <cell r="E189" t="str">
            <v>20200</v>
          </cell>
          <cell r="F189" t="str">
            <v>NEKO1</v>
          </cell>
          <cell r="G189" t="str">
            <v>ENO</v>
          </cell>
          <cell r="H189" t="str">
            <v>Operations, VTY Lbr</v>
          </cell>
          <cell r="I189" t="str">
            <v>Reactor Operator II</v>
          </cell>
          <cell r="J189">
            <v>42.063400000000001</v>
          </cell>
          <cell r="K189">
            <v>87491.87</v>
          </cell>
          <cell r="L189" t="str">
            <v>VYIP</v>
          </cell>
          <cell r="M189" t="str">
            <v>V01</v>
          </cell>
          <cell r="N189" t="str">
            <v>YBV</v>
          </cell>
          <cell r="O189">
            <v>87491.87</v>
          </cell>
          <cell r="P189">
            <v>89241.707399999999</v>
          </cell>
          <cell r="Q189">
            <v>89241.707399999999</v>
          </cell>
        </row>
        <row r="190">
          <cell r="A190" t="str">
            <v>000049863</v>
          </cell>
          <cell r="B190" t="str">
            <v>Mully,Barrett</v>
          </cell>
          <cell r="C190" t="e">
            <v>#N/A</v>
          </cell>
          <cell r="D190">
            <v>39015</v>
          </cell>
          <cell r="E190" t="str">
            <v>20200</v>
          </cell>
          <cell r="F190" t="str">
            <v>NEKO1</v>
          </cell>
          <cell r="G190" t="str">
            <v>ENO</v>
          </cell>
          <cell r="H190" t="str">
            <v>Operations, VTY Lbr</v>
          </cell>
          <cell r="I190" t="str">
            <v>Supv, Control Room</v>
          </cell>
          <cell r="J190">
            <v>51.056199999999997</v>
          </cell>
          <cell r="K190">
            <v>106196.93</v>
          </cell>
          <cell r="L190" t="str">
            <v>SMIP</v>
          </cell>
          <cell r="M190" t="str">
            <v>NBU</v>
          </cell>
          <cell r="N190" t="str">
            <v>YV2</v>
          </cell>
          <cell r="O190">
            <v>106196.93</v>
          </cell>
          <cell r="P190">
            <v>109117.345575</v>
          </cell>
          <cell r="Q190">
            <v>109117.345575</v>
          </cell>
        </row>
        <row r="191">
          <cell r="A191" t="str">
            <v>000049897</v>
          </cell>
          <cell r="B191" t="str">
            <v>Shippee,Sheldon</v>
          </cell>
          <cell r="C191" t="e">
            <v>#N/A</v>
          </cell>
          <cell r="D191">
            <v>39036</v>
          </cell>
          <cell r="E191" t="str">
            <v>20200</v>
          </cell>
          <cell r="F191" t="str">
            <v>NEKO1</v>
          </cell>
          <cell r="G191" t="str">
            <v>ENO</v>
          </cell>
          <cell r="H191" t="str">
            <v>Operations, VTY Lbr</v>
          </cell>
          <cell r="I191" t="str">
            <v>Reactor Operator II</v>
          </cell>
          <cell r="J191">
            <v>42.063400000000001</v>
          </cell>
          <cell r="K191">
            <v>87491.87</v>
          </cell>
          <cell r="L191" t="str">
            <v>VYIP</v>
          </cell>
          <cell r="M191" t="str">
            <v>V01</v>
          </cell>
          <cell r="N191" t="str">
            <v>YBV</v>
          </cell>
          <cell r="O191">
            <v>87491.87</v>
          </cell>
          <cell r="P191">
            <v>89241.707399999999</v>
          </cell>
          <cell r="Q191">
            <v>89241.707399999999</v>
          </cell>
        </row>
        <row r="192">
          <cell r="A192" t="str">
            <v>000049909</v>
          </cell>
          <cell r="B192" t="str">
            <v>Morrison,Trevor</v>
          </cell>
          <cell r="C192" t="e">
            <v>#N/A</v>
          </cell>
          <cell r="D192">
            <v>39041</v>
          </cell>
          <cell r="E192" t="str">
            <v>20200</v>
          </cell>
          <cell r="F192" t="str">
            <v>NEKO1</v>
          </cell>
          <cell r="G192" t="str">
            <v>ENO</v>
          </cell>
          <cell r="H192" t="str">
            <v>Operations, VTY Lbr</v>
          </cell>
          <cell r="I192" t="str">
            <v>Reactor Operator I</v>
          </cell>
          <cell r="J192">
            <v>40.377899999999997</v>
          </cell>
          <cell r="K192">
            <v>83986.03</v>
          </cell>
          <cell r="L192" t="str">
            <v>VYIP</v>
          </cell>
          <cell r="M192" t="str">
            <v>V01</v>
          </cell>
          <cell r="N192" t="str">
            <v>YBV</v>
          </cell>
          <cell r="O192">
            <v>83986.03</v>
          </cell>
          <cell r="P192">
            <v>85665.750599999999</v>
          </cell>
          <cell r="Q192">
            <v>85665.750599999999</v>
          </cell>
        </row>
        <row r="193">
          <cell r="A193" t="str">
            <v>000050190</v>
          </cell>
          <cell r="B193" t="str">
            <v>Joyner,Walter P</v>
          </cell>
          <cell r="C193" t="e">
            <v>#N/A</v>
          </cell>
          <cell r="D193">
            <v>39118</v>
          </cell>
          <cell r="E193" t="str">
            <v>20200</v>
          </cell>
          <cell r="F193" t="str">
            <v>NEKO1</v>
          </cell>
          <cell r="G193" t="str">
            <v>ENO</v>
          </cell>
          <cell r="H193" t="str">
            <v>Operations, VTY Lbr</v>
          </cell>
          <cell r="I193" t="str">
            <v>Auxiliary Operator III - VY</v>
          </cell>
          <cell r="J193">
            <v>38.858899999999998</v>
          </cell>
          <cell r="K193">
            <v>80826.509999999995</v>
          </cell>
          <cell r="L193" t="str">
            <v>VYIP</v>
          </cell>
          <cell r="M193" t="str">
            <v>V01</v>
          </cell>
          <cell r="N193" t="str">
            <v>YBV</v>
          </cell>
          <cell r="O193">
            <v>80826.509999999995</v>
          </cell>
          <cell r="P193">
            <v>82443.040200000003</v>
          </cell>
          <cell r="Q193">
            <v>82443.040200000003</v>
          </cell>
        </row>
        <row r="194">
          <cell r="A194" t="str">
            <v>000051579</v>
          </cell>
          <cell r="B194" t="str">
            <v>Fretwell,Christopher W</v>
          </cell>
          <cell r="C194" t="e">
            <v>#N/A</v>
          </cell>
          <cell r="D194">
            <v>39342</v>
          </cell>
          <cell r="E194" t="str">
            <v>20200</v>
          </cell>
          <cell r="F194" t="str">
            <v>NEKH5</v>
          </cell>
          <cell r="G194" t="str">
            <v>ENO</v>
          </cell>
          <cell r="H194" t="str">
            <v>Maint - I&amp;C, VTY Lbr</v>
          </cell>
          <cell r="I194" t="str">
            <v>Control Inst Spec II - VY</v>
          </cell>
          <cell r="J194">
            <v>39.202300000000001</v>
          </cell>
          <cell r="K194">
            <v>81540.78</v>
          </cell>
          <cell r="L194" t="str">
            <v>VYIP</v>
          </cell>
          <cell r="M194" t="str">
            <v>V01</v>
          </cell>
          <cell r="N194" t="str">
            <v>YBV</v>
          </cell>
          <cell r="O194">
            <v>81540.78</v>
          </cell>
          <cell r="P194">
            <v>83171.595600000001</v>
          </cell>
          <cell r="Q194">
            <v>83171.595600000001</v>
          </cell>
        </row>
        <row r="195">
          <cell r="A195" t="str">
            <v>000051752</v>
          </cell>
          <cell r="B195" t="str">
            <v>Vondrasek,Kevin R</v>
          </cell>
          <cell r="C195" t="e">
            <v>#N/A</v>
          </cell>
          <cell r="D195">
            <v>39399</v>
          </cell>
          <cell r="E195" t="str">
            <v>20200</v>
          </cell>
          <cell r="F195" t="str">
            <v>NEKO1</v>
          </cell>
          <cell r="G195" t="str">
            <v>ENO</v>
          </cell>
          <cell r="H195" t="str">
            <v>Operations, VTY Lbr</v>
          </cell>
          <cell r="I195" t="str">
            <v>Auxiliary Operator III - VY</v>
          </cell>
          <cell r="J195">
            <v>38.858899999999998</v>
          </cell>
          <cell r="K195">
            <v>80826.509999999995</v>
          </cell>
          <cell r="L195" t="str">
            <v>VYIP</v>
          </cell>
          <cell r="M195" t="str">
            <v>V01</v>
          </cell>
          <cell r="N195" t="str">
            <v>YBV</v>
          </cell>
          <cell r="O195">
            <v>80826.509999999995</v>
          </cell>
          <cell r="P195">
            <v>82443.040200000003</v>
          </cell>
          <cell r="Q195">
            <v>82443.040200000003</v>
          </cell>
        </row>
        <row r="196">
          <cell r="A196" t="str">
            <v>000051753</v>
          </cell>
          <cell r="B196" t="str">
            <v>Raftery,Robert</v>
          </cell>
          <cell r="C196" t="e">
            <v>#N/A</v>
          </cell>
          <cell r="D196">
            <v>39399</v>
          </cell>
          <cell r="E196" t="str">
            <v>20200</v>
          </cell>
          <cell r="F196" t="str">
            <v>NEKO1</v>
          </cell>
          <cell r="G196" t="str">
            <v>ENO</v>
          </cell>
          <cell r="H196" t="str">
            <v>Operations, VTY Lbr</v>
          </cell>
          <cell r="I196" t="str">
            <v>Reactor Operator II</v>
          </cell>
          <cell r="J196">
            <v>42.063400000000001</v>
          </cell>
          <cell r="K196">
            <v>87491.87</v>
          </cell>
          <cell r="L196" t="str">
            <v>VYIP</v>
          </cell>
          <cell r="M196" t="str">
            <v>V01</v>
          </cell>
          <cell r="N196" t="str">
            <v>YBV</v>
          </cell>
          <cell r="O196">
            <v>87491.87</v>
          </cell>
          <cell r="P196">
            <v>89241.707399999999</v>
          </cell>
          <cell r="Q196">
            <v>89241.707399999999</v>
          </cell>
        </row>
        <row r="197">
          <cell r="A197" t="str">
            <v>000051940</v>
          </cell>
          <cell r="B197" t="str">
            <v>Bailey,Gary</v>
          </cell>
          <cell r="C197" t="e">
            <v>#N/A</v>
          </cell>
          <cell r="D197">
            <v>39475</v>
          </cell>
          <cell r="E197" t="str">
            <v>20200</v>
          </cell>
          <cell r="F197" t="str">
            <v>NEKR9</v>
          </cell>
          <cell r="G197" t="str">
            <v>ENO</v>
          </cell>
          <cell r="H197" t="str">
            <v>Eng - Programs, VTY Lbr</v>
          </cell>
          <cell r="I197" t="str">
            <v>Sr Engineer (Nuc)</v>
          </cell>
          <cell r="J197">
            <v>50.986899999999999</v>
          </cell>
          <cell r="K197">
            <v>106052.75</v>
          </cell>
          <cell r="L197" t="str">
            <v>EXIP</v>
          </cell>
          <cell r="M197" t="str">
            <v>NBU</v>
          </cell>
          <cell r="N197" t="str">
            <v>YV2</v>
          </cell>
          <cell r="O197">
            <v>106052.75</v>
          </cell>
          <cell r="P197">
            <v>108969.20062500001</v>
          </cell>
          <cell r="Q197">
            <v>108969.20062500001</v>
          </cell>
        </row>
        <row r="198">
          <cell r="A198" t="str">
            <v>000051961</v>
          </cell>
          <cell r="B198" t="str">
            <v>Miller,Jason R</v>
          </cell>
          <cell r="C198" t="e">
            <v>#N/A</v>
          </cell>
          <cell r="D198">
            <v>39485</v>
          </cell>
          <cell r="E198" t="str">
            <v>20200</v>
          </cell>
          <cell r="F198" t="str">
            <v>NEKO1</v>
          </cell>
          <cell r="G198" t="str">
            <v>ENO</v>
          </cell>
          <cell r="H198" t="str">
            <v>Operations, VTY Lbr</v>
          </cell>
          <cell r="I198" t="str">
            <v>Auxiliary Operator III - VY</v>
          </cell>
          <cell r="J198">
            <v>38.858899999999998</v>
          </cell>
          <cell r="K198">
            <v>80826.509999999995</v>
          </cell>
          <cell r="L198" t="str">
            <v>VYIP</v>
          </cell>
          <cell r="M198" t="str">
            <v>V01</v>
          </cell>
          <cell r="N198" t="str">
            <v>YBV</v>
          </cell>
          <cell r="O198">
            <v>80826.509999999995</v>
          </cell>
          <cell r="P198">
            <v>82443.040200000003</v>
          </cell>
          <cell r="Q198">
            <v>82443.040200000003</v>
          </cell>
        </row>
        <row r="199">
          <cell r="A199" t="str">
            <v>000052057</v>
          </cell>
          <cell r="B199" t="str">
            <v>Inserra,Francis</v>
          </cell>
          <cell r="C199" t="e">
            <v>#N/A</v>
          </cell>
          <cell r="D199">
            <v>39518</v>
          </cell>
          <cell r="E199" t="str">
            <v>20200</v>
          </cell>
          <cell r="F199" t="str">
            <v>NEKO1</v>
          </cell>
          <cell r="G199" t="str">
            <v>ENO</v>
          </cell>
          <cell r="H199" t="str">
            <v>Operations, VTY Lbr</v>
          </cell>
          <cell r="I199" t="str">
            <v>Reactor Operator II</v>
          </cell>
          <cell r="J199">
            <v>42.063400000000001</v>
          </cell>
          <cell r="K199">
            <v>87491.87</v>
          </cell>
          <cell r="L199" t="str">
            <v>VYIP</v>
          </cell>
          <cell r="M199" t="str">
            <v>V01</v>
          </cell>
          <cell r="N199" t="str">
            <v>YBV</v>
          </cell>
          <cell r="O199">
            <v>87491.87</v>
          </cell>
          <cell r="P199">
            <v>89241.707399999999</v>
          </cell>
          <cell r="Q199">
            <v>89241.707399999999</v>
          </cell>
        </row>
        <row r="200">
          <cell r="A200" t="str">
            <v>000052075</v>
          </cell>
          <cell r="B200" t="str">
            <v>Chamberlin,Michael</v>
          </cell>
          <cell r="C200" t="e">
            <v>#N/A</v>
          </cell>
          <cell r="D200">
            <v>39524</v>
          </cell>
          <cell r="E200" t="str">
            <v>20200</v>
          </cell>
          <cell r="F200" t="str">
            <v>NEKH5</v>
          </cell>
          <cell r="G200" t="str">
            <v>ENO</v>
          </cell>
          <cell r="H200" t="str">
            <v>Maint - I&amp;C, VTY Lbr</v>
          </cell>
          <cell r="I200" t="str">
            <v>Control Inst Spec II - VY</v>
          </cell>
          <cell r="J200">
            <v>39.202300000000001</v>
          </cell>
          <cell r="K200">
            <v>81540.78</v>
          </cell>
          <cell r="L200" t="str">
            <v>VYIP</v>
          </cell>
          <cell r="M200" t="str">
            <v>V01</v>
          </cell>
          <cell r="N200" t="str">
            <v>YBV</v>
          </cell>
          <cell r="O200">
            <v>81540.78</v>
          </cell>
          <cell r="P200">
            <v>83171.595600000001</v>
          </cell>
          <cell r="Q200">
            <v>83171.595600000001</v>
          </cell>
        </row>
        <row r="201">
          <cell r="A201" t="str">
            <v>000052117</v>
          </cell>
          <cell r="B201" t="str">
            <v>Campagna,Debra</v>
          </cell>
          <cell r="C201" t="e">
            <v>#N/A</v>
          </cell>
          <cell r="D201">
            <v>39538</v>
          </cell>
          <cell r="E201" t="str">
            <v>20200</v>
          </cell>
          <cell r="F201" t="str">
            <v>NEKH4</v>
          </cell>
          <cell r="G201" t="str">
            <v>ENO</v>
          </cell>
          <cell r="H201" t="str">
            <v>Maint - Fac &amp; Sup, VTY Lbr</v>
          </cell>
          <cell r="I201" t="str">
            <v>Utility - VY</v>
          </cell>
          <cell r="J201">
            <v>26.446999999999999</v>
          </cell>
          <cell r="K201">
            <v>55009.760000000002</v>
          </cell>
          <cell r="L201" t="str">
            <v>VYIP</v>
          </cell>
          <cell r="M201" t="str">
            <v>V01</v>
          </cell>
          <cell r="N201" t="str">
            <v>YBV</v>
          </cell>
          <cell r="O201">
            <v>55009.760000000002</v>
          </cell>
          <cell r="P201">
            <v>56109.955200000004</v>
          </cell>
          <cell r="Q201">
            <v>56109.955200000004</v>
          </cell>
        </row>
        <row r="202">
          <cell r="A202" t="str">
            <v>000052121</v>
          </cell>
          <cell r="B202" t="str">
            <v>Atwood,Caleb</v>
          </cell>
          <cell r="C202" t="e">
            <v>#N/A</v>
          </cell>
          <cell r="D202">
            <v>39538</v>
          </cell>
          <cell r="E202" t="str">
            <v>20200</v>
          </cell>
          <cell r="F202" t="str">
            <v>NEKH4</v>
          </cell>
          <cell r="G202" t="str">
            <v>ENO</v>
          </cell>
          <cell r="H202" t="str">
            <v>Maint - Fac &amp; Sup, VTY Lbr</v>
          </cell>
          <cell r="I202" t="str">
            <v>Utility - VY</v>
          </cell>
          <cell r="J202">
            <v>26.446999999999999</v>
          </cell>
          <cell r="K202">
            <v>55009.760000000002</v>
          </cell>
          <cell r="L202" t="str">
            <v>VYIP</v>
          </cell>
          <cell r="M202" t="str">
            <v>V01</v>
          </cell>
          <cell r="N202" t="str">
            <v>YBV</v>
          </cell>
          <cell r="O202">
            <v>55009.760000000002</v>
          </cell>
          <cell r="P202">
            <v>56109.955200000004</v>
          </cell>
          <cell r="Q202">
            <v>56109.955200000004</v>
          </cell>
        </row>
        <row r="203">
          <cell r="A203" t="str">
            <v>000052146</v>
          </cell>
          <cell r="B203" t="str">
            <v>Macie,Deanna L</v>
          </cell>
          <cell r="C203" t="e">
            <v>#N/A</v>
          </cell>
          <cell r="D203">
            <v>39545</v>
          </cell>
          <cell r="E203" t="str">
            <v>20200</v>
          </cell>
          <cell r="F203" t="str">
            <v>NEKH4</v>
          </cell>
          <cell r="G203" t="str">
            <v>ENO</v>
          </cell>
          <cell r="H203" t="str">
            <v>Maint - Fac &amp; Sup, VTY Lbr</v>
          </cell>
          <cell r="I203" t="str">
            <v>Utility - VY</v>
          </cell>
          <cell r="J203">
            <v>26.446999999999999</v>
          </cell>
          <cell r="K203">
            <v>55009.760000000002</v>
          </cell>
          <cell r="L203" t="str">
            <v>VYIP</v>
          </cell>
          <cell r="M203" t="str">
            <v>V01</v>
          </cell>
          <cell r="N203" t="str">
            <v>YBV</v>
          </cell>
          <cell r="O203">
            <v>55009.760000000002</v>
          </cell>
          <cell r="P203">
            <v>56109.955200000004</v>
          </cell>
          <cell r="Q203">
            <v>56109.955200000004</v>
          </cell>
        </row>
        <row r="204">
          <cell r="A204" t="str">
            <v>000052208</v>
          </cell>
          <cell r="B204" t="str">
            <v>Davis,Verlon L</v>
          </cell>
          <cell r="C204" t="e">
            <v>#N/A</v>
          </cell>
          <cell r="D204">
            <v>39566</v>
          </cell>
          <cell r="E204" t="str">
            <v>20200</v>
          </cell>
          <cell r="F204" t="str">
            <v>NEKR8</v>
          </cell>
          <cell r="G204" t="str">
            <v>ENO</v>
          </cell>
          <cell r="H204" t="str">
            <v>Eng - Design, VTY Lbr</v>
          </cell>
          <cell r="I204" t="str">
            <v>Sr Engineer (Nuc)</v>
          </cell>
          <cell r="J204">
            <v>52.127400000000002</v>
          </cell>
          <cell r="K204">
            <v>108425</v>
          </cell>
          <cell r="L204" t="str">
            <v>EXIP</v>
          </cell>
          <cell r="M204" t="str">
            <v>NBU</v>
          </cell>
          <cell r="N204" t="str">
            <v>YV2</v>
          </cell>
          <cell r="O204">
            <v>108425</v>
          </cell>
          <cell r="P204">
            <v>111406.68750000001</v>
          </cell>
          <cell r="Q204">
            <v>111406.68750000001</v>
          </cell>
        </row>
        <row r="205">
          <cell r="A205" t="str">
            <v>000052256</v>
          </cell>
          <cell r="B205" t="str">
            <v>Biss,William G</v>
          </cell>
          <cell r="C205" t="e">
            <v>#N/A</v>
          </cell>
          <cell r="D205">
            <v>39580</v>
          </cell>
          <cell r="E205" t="str">
            <v>20200</v>
          </cell>
          <cell r="F205" t="str">
            <v>NEKO1</v>
          </cell>
          <cell r="G205" t="str">
            <v>ENO</v>
          </cell>
          <cell r="H205" t="str">
            <v>Operations, VTY Lbr</v>
          </cell>
          <cell r="I205" t="str">
            <v>Auxiliary Operator III - VY</v>
          </cell>
          <cell r="J205">
            <v>38.858899999999998</v>
          </cell>
          <cell r="K205">
            <v>80826.509999999995</v>
          </cell>
          <cell r="L205" t="str">
            <v>VYIP</v>
          </cell>
          <cell r="M205" t="str">
            <v>V01</v>
          </cell>
          <cell r="N205" t="str">
            <v>YBV</v>
          </cell>
          <cell r="O205">
            <v>80826.509999999995</v>
          </cell>
          <cell r="P205">
            <v>82443.040200000003</v>
          </cell>
          <cell r="Q205">
            <v>82443.040200000003</v>
          </cell>
        </row>
        <row r="206">
          <cell r="A206" t="str">
            <v>000052434</v>
          </cell>
          <cell r="B206" t="str">
            <v>Prypin,Bohdan</v>
          </cell>
          <cell r="C206" t="e">
            <v>#N/A</v>
          </cell>
          <cell r="D206">
            <v>39604</v>
          </cell>
          <cell r="E206" t="str">
            <v>20200</v>
          </cell>
          <cell r="F206" t="str">
            <v>NEKR2</v>
          </cell>
          <cell r="G206" t="str">
            <v>ENO</v>
          </cell>
          <cell r="H206" t="str">
            <v>Maintenance, VTY Lbr</v>
          </cell>
          <cell r="I206" t="str">
            <v>Sr Project Manager - NUC</v>
          </cell>
          <cell r="J206">
            <v>56.408200000000001</v>
          </cell>
          <cell r="K206">
            <v>117329.08</v>
          </cell>
          <cell r="L206" t="str">
            <v>SMIP</v>
          </cell>
          <cell r="M206" t="str">
            <v>NBU</v>
          </cell>
          <cell r="N206" t="str">
            <v>YV2</v>
          </cell>
          <cell r="O206">
            <v>117329.08</v>
          </cell>
          <cell r="P206">
            <v>120555.6297</v>
          </cell>
          <cell r="Q206">
            <v>120555.6297</v>
          </cell>
        </row>
        <row r="207">
          <cell r="A207" t="str">
            <v>000052616</v>
          </cell>
          <cell r="B207" t="str">
            <v>Routhier,Richard</v>
          </cell>
          <cell r="C207" t="e">
            <v>#N/A</v>
          </cell>
          <cell r="D207">
            <v>39631</v>
          </cell>
          <cell r="E207" t="str">
            <v>20200</v>
          </cell>
          <cell r="F207" t="str">
            <v>NEKH4</v>
          </cell>
          <cell r="G207" t="str">
            <v>ENO</v>
          </cell>
          <cell r="H207" t="str">
            <v>Maint - Fac &amp; Sup, VTY Lbr</v>
          </cell>
          <cell r="I207" t="str">
            <v>Supv, Modifications</v>
          </cell>
          <cell r="J207">
            <v>52.7941</v>
          </cell>
          <cell r="K207">
            <v>109811.83</v>
          </cell>
          <cell r="L207" t="str">
            <v>SMIP</v>
          </cell>
          <cell r="M207" t="str">
            <v>NBU</v>
          </cell>
          <cell r="N207" t="str">
            <v>YV2</v>
          </cell>
          <cell r="O207">
            <v>109811.83</v>
          </cell>
          <cell r="P207">
            <v>112831.65532500001</v>
          </cell>
          <cell r="Q207">
            <v>112831.65532500001</v>
          </cell>
        </row>
        <row r="208">
          <cell r="A208" t="str">
            <v>000052712</v>
          </cell>
          <cell r="B208" t="str">
            <v>Seymour,Daniel</v>
          </cell>
          <cell r="C208" t="e">
            <v>#N/A</v>
          </cell>
          <cell r="D208">
            <v>39650</v>
          </cell>
          <cell r="E208" t="str">
            <v>20200</v>
          </cell>
          <cell r="F208" t="str">
            <v>NEKH2</v>
          </cell>
          <cell r="G208" t="str">
            <v>ENO</v>
          </cell>
          <cell r="H208" t="str">
            <v>Maint - Mechanical, VTY Lbr</v>
          </cell>
          <cell r="I208" t="str">
            <v>Senior Plant Mech - VY</v>
          </cell>
          <cell r="J208">
            <v>38.973399999999998</v>
          </cell>
          <cell r="K208">
            <v>81064.67</v>
          </cell>
          <cell r="L208" t="str">
            <v>VYIP</v>
          </cell>
          <cell r="M208" t="str">
            <v>V01</v>
          </cell>
          <cell r="N208" t="str">
            <v>YBV</v>
          </cell>
          <cell r="O208">
            <v>81064.67</v>
          </cell>
          <cell r="P208">
            <v>82685.963399999993</v>
          </cell>
          <cell r="Q208">
            <v>82685.963399999993</v>
          </cell>
        </row>
        <row r="209">
          <cell r="A209" t="str">
            <v>000052721</v>
          </cell>
          <cell r="B209" t="str">
            <v>Robinson,Joshua J</v>
          </cell>
          <cell r="C209" t="e">
            <v>#N/A</v>
          </cell>
          <cell r="D209">
            <v>39650</v>
          </cell>
          <cell r="E209" t="str">
            <v>20200</v>
          </cell>
          <cell r="F209" t="str">
            <v>NEKO1</v>
          </cell>
          <cell r="G209" t="str">
            <v>ENO</v>
          </cell>
          <cell r="H209" t="str">
            <v>Operations, VTY Lbr</v>
          </cell>
          <cell r="I209" t="str">
            <v>Reactor Operator I</v>
          </cell>
          <cell r="J209">
            <v>40.377899999999997</v>
          </cell>
          <cell r="K209">
            <v>83986.03</v>
          </cell>
          <cell r="L209" t="str">
            <v>VYIP</v>
          </cell>
          <cell r="M209" t="str">
            <v>V01</v>
          </cell>
          <cell r="N209" t="str">
            <v>YBV</v>
          </cell>
          <cell r="O209">
            <v>83986.03</v>
          </cell>
          <cell r="P209">
            <v>85665.750599999999</v>
          </cell>
          <cell r="Q209">
            <v>85665.750599999999</v>
          </cell>
        </row>
        <row r="210">
          <cell r="A210" t="str">
            <v>000052794</v>
          </cell>
          <cell r="B210" t="str">
            <v>Anderson,Justine</v>
          </cell>
          <cell r="C210" t="e">
            <v>#N/A</v>
          </cell>
          <cell r="D210">
            <v>39678</v>
          </cell>
          <cell r="E210" t="str">
            <v>20210</v>
          </cell>
          <cell r="F210" t="str">
            <v>NEKQ7</v>
          </cell>
          <cell r="G210" t="str">
            <v>ENO</v>
          </cell>
          <cell r="H210" t="str">
            <v>Emergency Planning, VTY Lbr</v>
          </cell>
          <cell r="I210" t="str">
            <v>Planner, Emergency Ii (Nuc)</v>
          </cell>
          <cell r="J210">
            <v>31.335599999999999</v>
          </cell>
          <cell r="K210">
            <v>65178.01</v>
          </cell>
          <cell r="L210" t="str">
            <v>EXIP</v>
          </cell>
          <cell r="M210" t="str">
            <v>NBU</v>
          </cell>
          <cell r="N210" t="str">
            <v>YV2</v>
          </cell>
          <cell r="O210">
            <v>65178.01</v>
          </cell>
          <cell r="P210">
            <v>66970.405275000012</v>
          </cell>
          <cell r="Q210">
            <v>66970.405275000012</v>
          </cell>
        </row>
        <row r="211">
          <cell r="A211" t="str">
            <v>000052884</v>
          </cell>
          <cell r="B211" t="str">
            <v>Dunn IV,John H</v>
          </cell>
          <cell r="C211" t="e">
            <v>#N/A</v>
          </cell>
          <cell r="D211">
            <v>39699</v>
          </cell>
          <cell r="E211" t="str">
            <v>20200</v>
          </cell>
          <cell r="F211" t="str">
            <v>NEKO1</v>
          </cell>
          <cell r="G211" t="str">
            <v>ENO</v>
          </cell>
          <cell r="H211" t="str">
            <v>Operations, VTY Lbr</v>
          </cell>
          <cell r="I211" t="str">
            <v>Auxiliary Operator III - VY</v>
          </cell>
          <cell r="J211">
            <v>38.858899999999998</v>
          </cell>
          <cell r="K211">
            <v>80826.509999999995</v>
          </cell>
          <cell r="L211" t="str">
            <v>VYIP</v>
          </cell>
          <cell r="M211" t="str">
            <v>V01</v>
          </cell>
          <cell r="N211" t="str">
            <v>YBV</v>
          </cell>
          <cell r="O211">
            <v>80826.509999999995</v>
          </cell>
          <cell r="P211">
            <v>82443.040200000003</v>
          </cell>
          <cell r="Q211">
            <v>82443.040200000003</v>
          </cell>
        </row>
        <row r="212">
          <cell r="A212" t="str">
            <v>000052901</v>
          </cell>
          <cell r="B212" t="str">
            <v>Boyce,David A</v>
          </cell>
          <cell r="C212" t="e">
            <v>#N/A</v>
          </cell>
          <cell r="D212">
            <v>39706</v>
          </cell>
          <cell r="E212" t="str">
            <v>20200</v>
          </cell>
          <cell r="F212" t="str">
            <v>NEKO1</v>
          </cell>
          <cell r="G212" t="str">
            <v>ENO</v>
          </cell>
          <cell r="H212" t="str">
            <v>Operations, VTY Lbr</v>
          </cell>
          <cell r="I212" t="str">
            <v>Auxiliary Operator III - VY</v>
          </cell>
          <cell r="J212">
            <v>38.858899999999998</v>
          </cell>
          <cell r="K212">
            <v>80826.509999999995</v>
          </cell>
          <cell r="L212" t="str">
            <v>VYIP</v>
          </cell>
          <cell r="M212" t="str">
            <v>V01</v>
          </cell>
          <cell r="N212" t="str">
            <v>YBV</v>
          </cell>
          <cell r="O212">
            <v>80826.509999999995</v>
          </cell>
          <cell r="P212">
            <v>82443.040200000003</v>
          </cell>
          <cell r="Q212">
            <v>82443.040200000003</v>
          </cell>
        </row>
        <row r="213">
          <cell r="A213" t="str">
            <v>000052920</v>
          </cell>
          <cell r="B213" t="str">
            <v>Hickson,Andrew</v>
          </cell>
          <cell r="C213" t="e">
            <v>#N/A</v>
          </cell>
          <cell r="D213">
            <v>39713</v>
          </cell>
          <cell r="E213" t="str">
            <v>20200</v>
          </cell>
          <cell r="F213" t="str">
            <v>NEKO1</v>
          </cell>
          <cell r="G213" t="str">
            <v>ENO</v>
          </cell>
          <cell r="H213" t="str">
            <v>Operations, VTY Lbr</v>
          </cell>
          <cell r="I213" t="str">
            <v>Reactor Operator II</v>
          </cell>
          <cell r="J213">
            <v>42.063400000000001</v>
          </cell>
          <cell r="K213">
            <v>87491.87</v>
          </cell>
          <cell r="L213" t="str">
            <v>VYIP</v>
          </cell>
          <cell r="M213" t="str">
            <v>V01</v>
          </cell>
          <cell r="N213" t="str">
            <v>YBV</v>
          </cell>
          <cell r="O213">
            <v>87491.87</v>
          </cell>
          <cell r="P213">
            <v>89241.707399999999</v>
          </cell>
          <cell r="Q213">
            <v>89241.707399999999</v>
          </cell>
        </row>
        <row r="214">
          <cell r="A214" t="str">
            <v>000053159</v>
          </cell>
          <cell r="B214" t="str">
            <v>Carney,Jason</v>
          </cell>
          <cell r="C214" t="e">
            <v>#N/A</v>
          </cell>
          <cell r="D214">
            <v>39769</v>
          </cell>
          <cell r="E214" t="str">
            <v>20200</v>
          </cell>
          <cell r="F214" t="str">
            <v>NEKO1</v>
          </cell>
          <cell r="G214" t="str">
            <v>ENO</v>
          </cell>
          <cell r="H214" t="str">
            <v>Operations, VTY Lbr</v>
          </cell>
          <cell r="I214" t="str">
            <v>Auxiliary Operator III - VY</v>
          </cell>
          <cell r="J214">
            <v>38.858899999999998</v>
          </cell>
          <cell r="K214">
            <v>80826.509999999995</v>
          </cell>
          <cell r="L214" t="str">
            <v>VYIP</v>
          </cell>
          <cell r="M214" t="str">
            <v>V01</v>
          </cell>
          <cell r="N214" t="str">
            <v>YBV</v>
          </cell>
          <cell r="O214">
            <v>80826.509999999995</v>
          </cell>
          <cell r="P214">
            <v>82443.040200000003</v>
          </cell>
          <cell r="Q214">
            <v>82443.040200000003</v>
          </cell>
        </row>
        <row r="215">
          <cell r="A215" t="str">
            <v>000053178</v>
          </cell>
          <cell r="B215" t="str">
            <v>Schulman,John</v>
          </cell>
          <cell r="C215" t="e">
            <v>#N/A</v>
          </cell>
          <cell r="D215">
            <v>39776</v>
          </cell>
          <cell r="E215" t="str">
            <v>20200</v>
          </cell>
          <cell r="F215" t="str">
            <v>NEKO1</v>
          </cell>
          <cell r="G215" t="str">
            <v>ENO</v>
          </cell>
          <cell r="H215" t="str">
            <v>Operations, VTY Lbr</v>
          </cell>
          <cell r="I215" t="str">
            <v>Reactor Operator I</v>
          </cell>
          <cell r="J215">
            <v>40.377899999999997</v>
          </cell>
          <cell r="K215">
            <v>83986.03</v>
          </cell>
          <cell r="L215" t="str">
            <v>VYIP</v>
          </cell>
          <cell r="M215" t="str">
            <v>V01</v>
          </cell>
          <cell r="N215" t="str">
            <v>YBV</v>
          </cell>
          <cell r="O215">
            <v>83986.03</v>
          </cell>
          <cell r="P215">
            <v>85665.750599999999</v>
          </cell>
          <cell r="Q215">
            <v>85665.750599999999</v>
          </cell>
        </row>
        <row r="216">
          <cell r="A216" t="str">
            <v>000053341</v>
          </cell>
          <cell r="B216" t="str">
            <v>Kaur,Joshua</v>
          </cell>
          <cell r="C216" t="e">
            <v>#N/A</v>
          </cell>
          <cell r="D216">
            <v>39827</v>
          </cell>
          <cell r="E216" t="str">
            <v>20200</v>
          </cell>
          <cell r="F216" t="str">
            <v>NEKR1</v>
          </cell>
          <cell r="G216" t="str">
            <v>ENO</v>
          </cell>
          <cell r="H216" t="str">
            <v>Eng - Systems, VTY Lbr</v>
          </cell>
          <cell r="I216" t="str">
            <v>Supv, Engineering      -</v>
          </cell>
          <cell r="J216">
            <v>56</v>
          </cell>
          <cell r="K216">
            <v>116480</v>
          </cell>
          <cell r="L216" t="str">
            <v>SMIP</v>
          </cell>
          <cell r="M216" t="str">
            <v>NBU</v>
          </cell>
          <cell r="N216" t="str">
            <v>YV2</v>
          </cell>
          <cell r="O216">
            <v>116480</v>
          </cell>
          <cell r="P216">
            <v>119683.20000000001</v>
          </cell>
          <cell r="Q216">
            <v>119683.20000000001</v>
          </cell>
        </row>
        <row r="217">
          <cell r="A217" t="str">
            <v>000053388</v>
          </cell>
          <cell r="B217" t="str">
            <v>Spencer,Jeffrey</v>
          </cell>
          <cell r="C217" t="e">
            <v>#N/A</v>
          </cell>
          <cell r="D217">
            <v>39846</v>
          </cell>
          <cell r="E217" t="str">
            <v>20200</v>
          </cell>
          <cell r="F217" t="str">
            <v>NEKH3</v>
          </cell>
          <cell r="G217" t="str">
            <v>ENO</v>
          </cell>
          <cell r="H217" t="str">
            <v>Maint - Electrical, VTY Lbr</v>
          </cell>
          <cell r="I217" t="str">
            <v>Senior Plant Mech - VY</v>
          </cell>
          <cell r="J217">
            <v>38.973399999999998</v>
          </cell>
          <cell r="K217">
            <v>81064.67</v>
          </cell>
          <cell r="L217" t="str">
            <v>VYIP</v>
          </cell>
          <cell r="M217" t="str">
            <v>V01</v>
          </cell>
          <cell r="N217" t="str">
            <v>YBV</v>
          </cell>
          <cell r="O217">
            <v>81064.67</v>
          </cell>
          <cell r="P217">
            <v>82685.963399999993</v>
          </cell>
          <cell r="Q217">
            <v>82685.963399999993</v>
          </cell>
        </row>
        <row r="218">
          <cell r="A218" t="str">
            <v>000053391</v>
          </cell>
          <cell r="B218" t="str">
            <v>Ryan,Karen</v>
          </cell>
          <cell r="C218" t="e">
            <v>#N/A</v>
          </cell>
          <cell r="D218">
            <v>39846</v>
          </cell>
          <cell r="E218" t="str">
            <v>20200</v>
          </cell>
          <cell r="F218" t="str">
            <v>NEKQ1</v>
          </cell>
          <cell r="G218" t="str">
            <v>ENO</v>
          </cell>
          <cell r="H218" t="str">
            <v>Admin Services, VTY Lbr</v>
          </cell>
          <cell r="I218" t="str">
            <v>Document Control Spec - VY</v>
          </cell>
          <cell r="J218">
            <v>23.055299999999999</v>
          </cell>
          <cell r="K218">
            <v>47955.02</v>
          </cell>
          <cell r="L218" t="str">
            <v>VYIP</v>
          </cell>
          <cell r="M218" t="str">
            <v>V01</v>
          </cell>
          <cell r="N218" t="str">
            <v>YBV</v>
          </cell>
          <cell r="O218">
            <v>47955.02</v>
          </cell>
          <cell r="P218">
            <v>48914.1204</v>
          </cell>
          <cell r="Q218">
            <v>48914.1204</v>
          </cell>
        </row>
        <row r="219">
          <cell r="A219" t="str">
            <v>000054387</v>
          </cell>
          <cell r="B219" t="str">
            <v>Bailey,Christopher</v>
          </cell>
          <cell r="C219" t="e">
            <v>#N/A</v>
          </cell>
          <cell r="D219">
            <v>39985</v>
          </cell>
          <cell r="E219" t="str">
            <v>20220</v>
          </cell>
          <cell r="F219" t="str">
            <v>NEKA2</v>
          </cell>
          <cell r="G219" t="str">
            <v>ENO</v>
          </cell>
          <cell r="H219" t="str">
            <v>Security Training, VTY Lbr</v>
          </cell>
          <cell r="I219" t="str">
            <v>Supv, Security Training</v>
          </cell>
          <cell r="J219">
            <v>32.428699999999999</v>
          </cell>
          <cell r="K219">
            <v>67451.67</v>
          </cell>
          <cell r="L219" t="str">
            <v>SMIP</v>
          </cell>
          <cell r="M219" t="str">
            <v>NBU</v>
          </cell>
          <cell r="N219" t="str">
            <v>YV2</v>
          </cell>
          <cell r="O219">
            <v>67451.67</v>
          </cell>
          <cell r="P219">
            <v>69306.590924999997</v>
          </cell>
          <cell r="Q219">
            <v>69306.590924999997</v>
          </cell>
        </row>
        <row r="220">
          <cell r="A220" t="str">
            <v>000054389</v>
          </cell>
          <cell r="B220" t="str">
            <v>Rabideau,John</v>
          </cell>
          <cell r="C220" t="e">
            <v>#N/A</v>
          </cell>
          <cell r="D220">
            <v>39985</v>
          </cell>
          <cell r="E220" t="str">
            <v>20220</v>
          </cell>
          <cell r="F220" t="str">
            <v>NEKA2</v>
          </cell>
          <cell r="G220" t="str">
            <v>ENO</v>
          </cell>
          <cell r="H220" t="str">
            <v>Security Training, VTY Lbr</v>
          </cell>
          <cell r="I220" t="str">
            <v>Supv, Security Training</v>
          </cell>
          <cell r="J220">
            <v>33.3035</v>
          </cell>
          <cell r="K220">
            <v>69271.360000000001</v>
          </cell>
          <cell r="L220" t="str">
            <v>SMIP</v>
          </cell>
          <cell r="M220" t="str">
            <v>NBU</v>
          </cell>
          <cell r="N220" t="str">
            <v>YV2</v>
          </cell>
          <cell r="O220">
            <v>69271.360000000001</v>
          </cell>
          <cell r="P220">
            <v>71176.322400000005</v>
          </cell>
          <cell r="Q220">
            <v>71176.322400000005</v>
          </cell>
        </row>
        <row r="221">
          <cell r="A221" t="str">
            <v>000054427</v>
          </cell>
          <cell r="B221" t="str">
            <v>Wilson Jr,Edward J</v>
          </cell>
          <cell r="C221" t="e">
            <v>#N/A</v>
          </cell>
          <cell r="D221">
            <v>39986</v>
          </cell>
          <cell r="E221" t="str">
            <v>20220</v>
          </cell>
          <cell r="F221" t="str">
            <v>NEKA2</v>
          </cell>
          <cell r="G221" t="str">
            <v>ENO</v>
          </cell>
          <cell r="H221" t="str">
            <v>Security Training, VTY Lbr</v>
          </cell>
          <cell r="I221" t="str">
            <v>Supv, Sr Security Training</v>
          </cell>
          <cell r="J221">
            <v>37.121899999999997</v>
          </cell>
          <cell r="K221">
            <v>77213.59</v>
          </cell>
          <cell r="L221" t="str">
            <v>SMIP</v>
          </cell>
          <cell r="M221" t="str">
            <v>NBU</v>
          </cell>
          <cell r="N221" t="str">
            <v>YV2</v>
          </cell>
          <cell r="O221">
            <v>77213.59</v>
          </cell>
          <cell r="P221">
            <v>79336.963725000009</v>
          </cell>
          <cell r="Q221">
            <v>79336.963725000009</v>
          </cell>
        </row>
        <row r="222">
          <cell r="A222" t="str">
            <v>000054633</v>
          </cell>
          <cell r="B222" t="str">
            <v>Gaffney,Keith J</v>
          </cell>
          <cell r="C222" t="e">
            <v>#N/A</v>
          </cell>
          <cell r="D222">
            <v>40014</v>
          </cell>
          <cell r="E222" t="str">
            <v>20220</v>
          </cell>
          <cell r="F222" t="str">
            <v>NEKQ4</v>
          </cell>
          <cell r="G222" t="str">
            <v>ENO</v>
          </cell>
          <cell r="H222" t="str">
            <v>Security, VTY Lbr</v>
          </cell>
          <cell r="I222" t="str">
            <v>Supv, Security Shift</v>
          </cell>
          <cell r="J222">
            <v>33.923699999999997</v>
          </cell>
          <cell r="K222">
            <v>70561.3</v>
          </cell>
          <cell r="L222" t="str">
            <v>SMIP</v>
          </cell>
          <cell r="M222" t="str">
            <v>NBU</v>
          </cell>
          <cell r="N222" t="str">
            <v>YV2</v>
          </cell>
          <cell r="O222">
            <v>70561.3</v>
          </cell>
          <cell r="P222">
            <v>72501.735750000007</v>
          </cell>
          <cell r="Q222">
            <v>72501.735750000007</v>
          </cell>
        </row>
        <row r="223">
          <cell r="A223" t="str">
            <v>000054647</v>
          </cell>
          <cell r="B223" t="str">
            <v>Letourneau,Michael</v>
          </cell>
          <cell r="C223" t="e">
            <v>#N/A</v>
          </cell>
          <cell r="D223">
            <v>39902</v>
          </cell>
          <cell r="E223" t="str">
            <v>20220</v>
          </cell>
          <cell r="F223" t="str">
            <v>NEKQ4</v>
          </cell>
          <cell r="G223" t="str">
            <v>ENO</v>
          </cell>
          <cell r="H223" t="str">
            <v>Security, VTY Lbr</v>
          </cell>
          <cell r="I223" t="str">
            <v>Nuclear Security Officer - VY</v>
          </cell>
          <cell r="J223">
            <v>24.1128</v>
          </cell>
          <cell r="K223">
            <v>50154.62</v>
          </cell>
          <cell r="L223" t="str">
            <v>VYIP</v>
          </cell>
          <cell r="M223" t="str">
            <v>V05</v>
          </cell>
          <cell r="N223" t="str">
            <v>YVS</v>
          </cell>
          <cell r="O223">
            <v>50154.62</v>
          </cell>
          <cell r="P223">
            <v>52180.866648000003</v>
          </cell>
          <cell r="Q223">
            <v>52180.866648000003</v>
          </cell>
        </row>
        <row r="224">
          <cell r="A224" t="str">
            <v>000054659</v>
          </cell>
          <cell r="B224" t="str">
            <v>Banford Jr,David R</v>
          </cell>
          <cell r="C224" t="e">
            <v>#N/A</v>
          </cell>
          <cell r="D224">
            <v>40058</v>
          </cell>
          <cell r="E224" t="str">
            <v>20220</v>
          </cell>
          <cell r="F224" t="str">
            <v>NEKQ4</v>
          </cell>
          <cell r="G224" t="str">
            <v>ENO</v>
          </cell>
          <cell r="H224" t="str">
            <v>Security, VTY Lbr</v>
          </cell>
          <cell r="I224" t="str">
            <v>Supv, Security Shift</v>
          </cell>
          <cell r="J224">
            <v>32.618899999999996</v>
          </cell>
          <cell r="K224">
            <v>67847.399999999994</v>
          </cell>
          <cell r="L224" t="str">
            <v>SMIP</v>
          </cell>
          <cell r="M224" t="str">
            <v>NBU</v>
          </cell>
          <cell r="N224" t="str">
            <v>YV2</v>
          </cell>
          <cell r="O224">
            <v>67847.399999999994</v>
          </cell>
          <cell r="P224">
            <v>69713.203500000003</v>
          </cell>
          <cell r="Q224">
            <v>69713.203500000003</v>
          </cell>
        </row>
        <row r="225">
          <cell r="A225" t="str">
            <v>000054662</v>
          </cell>
          <cell r="B225" t="str">
            <v>Barton,Carey</v>
          </cell>
          <cell r="C225" t="e">
            <v>#N/A</v>
          </cell>
          <cell r="D225">
            <v>40014</v>
          </cell>
          <cell r="E225" t="str">
            <v>20220</v>
          </cell>
          <cell r="F225" t="str">
            <v>NEKQ4</v>
          </cell>
          <cell r="G225" t="str">
            <v>ENO</v>
          </cell>
          <cell r="H225" t="str">
            <v>Security, VTY Lbr</v>
          </cell>
          <cell r="I225" t="str">
            <v>Supv, Security Shift</v>
          </cell>
          <cell r="J225">
            <v>32.618899999999996</v>
          </cell>
          <cell r="K225">
            <v>67847.399999999994</v>
          </cell>
          <cell r="L225" t="str">
            <v>SMIP</v>
          </cell>
          <cell r="M225" t="str">
            <v>NBU</v>
          </cell>
          <cell r="N225" t="str">
            <v>YV2</v>
          </cell>
          <cell r="O225">
            <v>67847.399999999994</v>
          </cell>
          <cell r="P225">
            <v>69713.203500000003</v>
          </cell>
          <cell r="Q225">
            <v>69713.203500000003</v>
          </cell>
        </row>
        <row r="226">
          <cell r="A226" t="str">
            <v>000054664</v>
          </cell>
          <cell r="B226" t="str">
            <v>Barton,Lance</v>
          </cell>
          <cell r="C226" t="e">
            <v>#N/A</v>
          </cell>
          <cell r="D226">
            <v>40014</v>
          </cell>
          <cell r="E226" t="str">
            <v>20220</v>
          </cell>
          <cell r="F226" t="str">
            <v>NEKQ4</v>
          </cell>
          <cell r="G226" t="str">
            <v>ENO</v>
          </cell>
          <cell r="H226" t="str">
            <v>Security, VTY Lbr</v>
          </cell>
          <cell r="I226" t="str">
            <v>Supv, Security Ops</v>
          </cell>
          <cell r="J226">
            <v>37.8979</v>
          </cell>
          <cell r="K226">
            <v>78827.55</v>
          </cell>
          <cell r="L226" t="str">
            <v>SMIP</v>
          </cell>
          <cell r="M226" t="str">
            <v>NBU</v>
          </cell>
          <cell r="N226" t="str">
            <v>YV2</v>
          </cell>
          <cell r="O226">
            <v>78827.55</v>
          </cell>
          <cell r="P226">
            <v>80995.307625000016</v>
          </cell>
          <cell r="Q226">
            <v>80995.307625000016</v>
          </cell>
        </row>
        <row r="227">
          <cell r="A227" t="str">
            <v>000054666</v>
          </cell>
          <cell r="B227" t="str">
            <v>Dagg,Jason</v>
          </cell>
          <cell r="C227" t="e">
            <v>#N/A</v>
          </cell>
          <cell r="D227">
            <v>40014</v>
          </cell>
          <cell r="E227" t="str">
            <v>20220</v>
          </cell>
          <cell r="F227" t="str">
            <v>NEKQ4</v>
          </cell>
          <cell r="G227" t="str">
            <v>ENO</v>
          </cell>
          <cell r="H227" t="str">
            <v>Security, VTY Lbr</v>
          </cell>
          <cell r="I227" t="str">
            <v>Supv, Security Ops</v>
          </cell>
          <cell r="J227">
            <v>35.976799999999997</v>
          </cell>
          <cell r="K227">
            <v>74831.69</v>
          </cell>
          <cell r="L227" t="str">
            <v>SMIP</v>
          </cell>
          <cell r="M227" t="str">
            <v>NBU</v>
          </cell>
          <cell r="N227" t="str">
            <v>YV2</v>
          </cell>
          <cell r="O227">
            <v>74831.69</v>
          </cell>
          <cell r="P227">
            <v>76889.56147500001</v>
          </cell>
          <cell r="Q227">
            <v>76889.56147500001</v>
          </cell>
        </row>
        <row r="228">
          <cell r="A228" t="str">
            <v>000054670</v>
          </cell>
          <cell r="B228" t="str">
            <v>Felumb,Gregory</v>
          </cell>
          <cell r="C228" t="e">
            <v>#N/A</v>
          </cell>
          <cell r="D228">
            <v>40014</v>
          </cell>
          <cell r="E228" t="str">
            <v>20220</v>
          </cell>
          <cell r="F228" t="str">
            <v>NEKQ4</v>
          </cell>
          <cell r="G228" t="str">
            <v>ENO</v>
          </cell>
          <cell r="H228" t="str">
            <v>Security, VTY Lbr</v>
          </cell>
          <cell r="I228" t="str">
            <v>Supv, Security Shift</v>
          </cell>
          <cell r="J228">
            <v>32.618899999999996</v>
          </cell>
          <cell r="K228">
            <v>67847.399999999994</v>
          </cell>
          <cell r="L228" t="str">
            <v>SMIP</v>
          </cell>
          <cell r="M228" t="str">
            <v>NBU</v>
          </cell>
          <cell r="N228" t="str">
            <v>YV2</v>
          </cell>
          <cell r="O228">
            <v>67847.399999999994</v>
          </cell>
          <cell r="P228">
            <v>69713.203500000003</v>
          </cell>
          <cell r="Q228">
            <v>69713.203500000003</v>
          </cell>
        </row>
        <row r="229">
          <cell r="A229" t="str">
            <v>000054671</v>
          </cell>
          <cell r="B229" t="str">
            <v>Guetti,Thomas</v>
          </cell>
          <cell r="C229" t="e">
            <v>#N/A</v>
          </cell>
          <cell r="D229">
            <v>40014</v>
          </cell>
          <cell r="E229" t="str">
            <v>20220</v>
          </cell>
          <cell r="F229" t="str">
            <v>NEKQ4</v>
          </cell>
          <cell r="G229" t="str">
            <v>ENO</v>
          </cell>
          <cell r="H229" t="str">
            <v>Security, VTY Lbr</v>
          </cell>
          <cell r="I229" t="str">
            <v>Supv, Security Shift</v>
          </cell>
          <cell r="J229">
            <v>32.618899999999996</v>
          </cell>
          <cell r="K229">
            <v>67847.399999999994</v>
          </cell>
          <cell r="L229" t="str">
            <v>SMIP</v>
          </cell>
          <cell r="M229" t="str">
            <v>NBU</v>
          </cell>
          <cell r="N229" t="str">
            <v>YV2</v>
          </cell>
          <cell r="O229">
            <v>67847.399999999994</v>
          </cell>
          <cell r="P229">
            <v>69713.203500000003</v>
          </cell>
          <cell r="Q229">
            <v>69713.203500000003</v>
          </cell>
        </row>
        <row r="230">
          <cell r="A230" t="str">
            <v>000054673</v>
          </cell>
          <cell r="B230" t="str">
            <v>Hager,Craig</v>
          </cell>
          <cell r="C230" t="e">
            <v>#N/A</v>
          </cell>
          <cell r="D230">
            <v>40014</v>
          </cell>
          <cell r="E230" t="str">
            <v>20220</v>
          </cell>
          <cell r="F230" t="str">
            <v>NEKA2</v>
          </cell>
          <cell r="G230" t="str">
            <v>ENO</v>
          </cell>
          <cell r="H230" t="str">
            <v>Security Training, VTY Lbr</v>
          </cell>
          <cell r="I230" t="str">
            <v>Supv, Security Training</v>
          </cell>
          <cell r="J230">
            <v>32.809399999999997</v>
          </cell>
          <cell r="K230">
            <v>68243.58</v>
          </cell>
          <cell r="L230" t="str">
            <v>SMIP</v>
          </cell>
          <cell r="M230" t="str">
            <v>NBU</v>
          </cell>
          <cell r="N230" t="str">
            <v>YV2</v>
          </cell>
          <cell r="O230">
            <v>68243.58</v>
          </cell>
          <cell r="P230">
            <v>70120.278450000013</v>
          </cell>
          <cell r="Q230">
            <v>70120.278450000013</v>
          </cell>
        </row>
        <row r="231">
          <cell r="A231" t="str">
            <v>000054676</v>
          </cell>
          <cell r="B231" t="str">
            <v>Johnson,Kenneth C</v>
          </cell>
          <cell r="C231" t="e">
            <v>#N/A</v>
          </cell>
          <cell r="D231">
            <v>37235</v>
          </cell>
          <cell r="E231" t="str">
            <v>20220</v>
          </cell>
          <cell r="F231" t="str">
            <v>NEKQ4</v>
          </cell>
          <cell r="G231" t="str">
            <v>ENO</v>
          </cell>
          <cell r="H231" t="str">
            <v>Security, VTY Lbr</v>
          </cell>
          <cell r="I231" t="str">
            <v>Nuclear Security Officer - VY</v>
          </cell>
          <cell r="J231">
            <v>24.1128</v>
          </cell>
          <cell r="K231">
            <v>50154.62</v>
          </cell>
          <cell r="L231" t="str">
            <v>VYIP</v>
          </cell>
          <cell r="M231" t="str">
            <v>V05</v>
          </cell>
          <cell r="N231" t="str">
            <v>YVS</v>
          </cell>
          <cell r="O231">
            <v>50154.62</v>
          </cell>
          <cell r="P231">
            <v>52180.866648000003</v>
          </cell>
          <cell r="Q231">
            <v>52180.866648000003</v>
          </cell>
        </row>
        <row r="232">
          <cell r="A232" t="str">
            <v>000054677</v>
          </cell>
          <cell r="B232" t="str">
            <v>Lavelli,Paul</v>
          </cell>
          <cell r="C232" t="e">
            <v>#N/A</v>
          </cell>
          <cell r="D232">
            <v>40014</v>
          </cell>
          <cell r="E232" t="str">
            <v>20220</v>
          </cell>
          <cell r="F232" t="str">
            <v>NEKQ4</v>
          </cell>
          <cell r="G232" t="str">
            <v>ENO</v>
          </cell>
          <cell r="H232" t="str">
            <v>Security, VTY Lbr</v>
          </cell>
          <cell r="I232" t="str">
            <v>Supv, Security Shift</v>
          </cell>
          <cell r="J232">
            <v>32.718899999999998</v>
          </cell>
          <cell r="K232">
            <v>68055.27</v>
          </cell>
          <cell r="L232" t="str">
            <v>SMIP</v>
          </cell>
          <cell r="M232" t="str">
            <v>NBU</v>
          </cell>
          <cell r="N232" t="str">
            <v>YV2</v>
          </cell>
          <cell r="O232">
            <v>68055.27</v>
          </cell>
          <cell r="P232">
            <v>69926.789925000005</v>
          </cell>
          <cell r="Q232">
            <v>69926.789925000005</v>
          </cell>
        </row>
        <row r="233">
          <cell r="A233" t="str">
            <v>000054678</v>
          </cell>
          <cell r="B233" t="str">
            <v>Leclaire,Brian</v>
          </cell>
          <cell r="C233" t="e">
            <v>#N/A</v>
          </cell>
          <cell r="D233">
            <v>40014</v>
          </cell>
          <cell r="E233" t="str">
            <v>20220</v>
          </cell>
          <cell r="F233" t="str">
            <v>NEKQ4</v>
          </cell>
          <cell r="G233" t="str">
            <v>ENO</v>
          </cell>
          <cell r="H233" t="str">
            <v>Security, VTY Lbr</v>
          </cell>
          <cell r="I233" t="str">
            <v>Supv, Security Ops</v>
          </cell>
          <cell r="J233">
            <v>37.985799999999998</v>
          </cell>
          <cell r="K233">
            <v>79010.42</v>
          </cell>
          <cell r="L233" t="str">
            <v>SMIP</v>
          </cell>
          <cell r="M233" t="str">
            <v>NBU</v>
          </cell>
          <cell r="N233" t="str">
            <v>YV2</v>
          </cell>
          <cell r="O233">
            <v>79010.42</v>
          </cell>
          <cell r="P233">
            <v>81183.206550000003</v>
          </cell>
          <cell r="Q233">
            <v>81183.206550000003</v>
          </cell>
        </row>
        <row r="234">
          <cell r="A234" t="str">
            <v>000054679</v>
          </cell>
          <cell r="B234" t="str">
            <v>Kasal,James</v>
          </cell>
          <cell r="C234" t="e">
            <v>#N/A</v>
          </cell>
          <cell r="D234">
            <v>38789</v>
          </cell>
          <cell r="E234" t="str">
            <v>20220</v>
          </cell>
          <cell r="F234" t="str">
            <v>NEKQ4</v>
          </cell>
          <cell r="G234" t="str">
            <v>ENO</v>
          </cell>
          <cell r="H234" t="str">
            <v>Security, VTY Lbr</v>
          </cell>
          <cell r="I234" t="str">
            <v>Nuclear Security Officer - VY</v>
          </cell>
          <cell r="J234">
            <v>24.1128</v>
          </cell>
          <cell r="K234">
            <v>50154.62</v>
          </cell>
          <cell r="L234" t="str">
            <v>VYIP</v>
          </cell>
          <cell r="M234" t="str">
            <v>V05</v>
          </cell>
          <cell r="N234" t="str">
            <v>YVS</v>
          </cell>
          <cell r="O234">
            <v>50154.62</v>
          </cell>
          <cell r="P234">
            <v>52180.866648000003</v>
          </cell>
          <cell r="Q234">
            <v>52180.866648000003</v>
          </cell>
        </row>
        <row r="235">
          <cell r="A235" t="str">
            <v>000054680</v>
          </cell>
          <cell r="B235" t="str">
            <v>Tacy,Richard E</v>
          </cell>
          <cell r="C235" t="e">
            <v>#N/A</v>
          </cell>
          <cell r="D235">
            <v>31278</v>
          </cell>
          <cell r="E235" t="str">
            <v>20220</v>
          </cell>
          <cell r="F235" t="str">
            <v>NEKQ4</v>
          </cell>
          <cell r="G235" t="str">
            <v>ENO</v>
          </cell>
          <cell r="H235" t="str">
            <v>Security, VTY Lbr</v>
          </cell>
          <cell r="I235" t="str">
            <v>Nuclear Security Officer - VY</v>
          </cell>
          <cell r="J235">
            <v>24.1128</v>
          </cell>
          <cell r="K235">
            <v>50154.62</v>
          </cell>
          <cell r="L235" t="str">
            <v>VYIP</v>
          </cell>
          <cell r="M235" t="str">
            <v>V05</v>
          </cell>
          <cell r="N235" t="str">
            <v>YVS</v>
          </cell>
          <cell r="O235">
            <v>50154.62</v>
          </cell>
          <cell r="P235">
            <v>52180.866648000003</v>
          </cell>
          <cell r="Q235">
            <v>52180.866648000003</v>
          </cell>
        </row>
        <row r="236">
          <cell r="A236" t="str">
            <v>000054682</v>
          </cell>
          <cell r="B236" t="str">
            <v>Miller,Robert M</v>
          </cell>
          <cell r="C236" t="e">
            <v>#N/A</v>
          </cell>
          <cell r="D236">
            <v>40014</v>
          </cell>
          <cell r="E236" t="str">
            <v>20220</v>
          </cell>
          <cell r="F236" t="str">
            <v>NEKQ4</v>
          </cell>
          <cell r="G236" t="str">
            <v>ENO</v>
          </cell>
          <cell r="H236" t="str">
            <v>Security, VTY Lbr</v>
          </cell>
          <cell r="I236" t="str">
            <v>Supv, Security Shift</v>
          </cell>
          <cell r="J236">
            <v>32.618899999999996</v>
          </cell>
          <cell r="K236">
            <v>67847.399999999994</v>
          </cell>
          <cell r="L236" t="str">
            <v>SMIP</v>
          </cell>
          <cell r="M236" t="str">
            <v>NBU</v>
          </cell>
          <cell r="N236" t="str">
            <v>YV2</v>
          </cell>
          <cell r="O236">
            <v>67847.399999999994</v>
          </cell>
          <cell r="P236">
            <v>69713.203500000003</v>
          </cell>
          <cell r="Q236">
            <v>69713.203500000003</v>
          </cell>
        </row>
        <row r="237">
          <cell r="A237" t="str">
            <v>000054683</v>
          </cell>
          <cell r="B237" t="str">
            <v>Tracy,Christopher L</v>
          </cell>
          <cell r="C237" t="e">
            <v>#N/A</v>
          </cell>
          <cell r="D237">
            <v>39657</v>
          </cell>
          <cell r="E237" t="str">
            <v>20220</v>
          </cell>
          <cell r="F237" t="str">
            <v>NEKQ4</v>
          </cell>
          <cell r="G237" t="str">
            <v>ENO</v>
          </cell>
          <cell r="H237" t="str">
            <v>Security, VTY Lbr</v>
          </cell>
          <cell r="I237" t="str">
            <v>Nuclear Security Officer - VY</v>
          </cell>
          <cell r="J237">
            <v>24.1128</v>
          </cell>
          <cell r="K237">
            <v>50154.62</v>
          </cell>
          <cell r="L237" t="str">
            <v>VYIP</v>
          </cell>
          <cell r="M237" t="str">
            <v>V05</v>
          </cell>
          <cell r="N237" t="str">
            <v>YVS</v>
          </cell>
          <cell r="O237">
            <v>50154.62</v>
          </cell>
          <cell r="P237">
            <v>52180.866648000003</v>
          </cell>
          <cell r="Q237">
            <v>52180.866648000003</v>
          </cell>
        </row>
        <row r="238">
          <cell r="A238" t="str">
            <v>000054684</v>
          </cell>
          <cell r="B238" t="str">
            <v>Rawson,Jeffrey</v>
          </cell>
          <cell r="C238" t="e">
            <v>#N/A</v>
          </cell>
          <cell r="D238">
            <v>40014</v>
          </cell>
          <cell r="E238" t="str">
            <v>20220</v>
          </cell>
          <cell r="F238" t="str">
            <v>NEKQ4</v>
          </cell>
          <cell r="G238" t="str">
            <v>ENO</v>
          </cell>
          <cell r="H238" t="str">
            <v>Security, VTY Lbr</v>
          </cell>
          <cell r="I238" t="str">
            <v>Supv, Security Ops</v>
          </cell>
          <cell r="J238">
            <v>37.987900000000003</v>
          </cell>
          <cell r="K238">
            <v>79014.78</v>
          </cell>
          <cell r="L238" t="str">
            <v>SMIP</v>
          </cell>
          <cell r="M238" t="str">
            <v>NBU</v>
          </cell>
          <cell r="N238" t="str">
            <v>YV2</v>
          </cell>
          <cell r="O238">
            <v>79014.78</v>
          </cell>
          <cell r="P238">
            <v>81187.686450000008</v>
          </cell>
          <cell r="Q238">
            <v>81187.686450000008</v>
          </cell>
        </row>
        <row r="239">
          <cell r="A239" t="str">
            <v>000054686</v>
          </cell>
          <cell r="B239" t="str">
            <v>Turant,Michael A</v>
          </cell>
          <cell r="C239" t="e">
            <v>#N/A</v>
          </cell>
          <cell r="D239">
            <v>37557</v>
          </cell>
          <cell r="E239" t="str">
            <v>20220</v>
          </cell>
          <cell r="F239" t="str">
            <v>NEKQ4</v>
          </cell>
          <cell r="G239" t="str">
            <v>ENO</v>
          </cell>
          <cell r="H239" t="str">
            <v>Security, VTY Lbr</v>
          </cell>
          <cell r="I239" t="str">
            <v>Nuclear Security Officer - VY</v>
          </cell>
          <cell r="J239">
            <v>24.1128</v>
          </cell>
          <cell r="K239">
            <v>50154.62</v>
          </cell>
          <cell r="L239" t="str">
            <v>VYIP</v>
          </cell>
          <cell r="M239" t="str">
            <v>V05</v>
          </cell>
          <cell r="N239" t="str">
            <v>YVS</v>
          </cell>
          <cell r="O239">
            <v>50154.62</v>
          </cell>
          <cell r="P239">
            <v>52180.866648000003</v>
          </cell>
          <cell r="Q239">
            <v>52180.866648000003</v>
          </cell>
        </row>
        <row r="240">
          <cell r="A240" t="str">
            <v>000054687</v>
          </cell>
          <cell r="B240" t="str">
            <v>Sini,John</v>
          </cell>
          <cell r="C240" t="e">
            <v>#N/A</v>
          </cell>
          <cell r="D240">
            <v>40014</v>
          </cell>
          <cell r="E240" t="str">
            <v>20220</v>
          </cell>
          <cell r="F240" t="str">
            <v>NEKQ4</v>
          </cell>
          <cell r="G240" t="str">
            <v>ENO</v>
          </cell>
          <cell r="H240" t="str">
            <v>Security, VTY Lbr</v>
          </cell>
          <cell r="I240" t="str">
            <v>Supv, Security Shift</v>
          </cell>
          <cell r="J240">
            <v>34.023600000000002</v>
          </cell>
          <cell r="K240">
            <v>70769.16</v>
          </cell>
          <cell r="L240" t="str">
            <v>SMIP</v>
          </cell>
          <cell r="M240" t="str">
            <v>NBU</v>
          </cell>
          <cell r="N240" t="str">
            <v>YV2</v>
          </cell>
          <cell r="O240">
            <v>70769.16</v>
          </cell>
          <cell r="P240">
            <v>72715.311900000015</v>
          </cell>
          <cell r="Q240">
            <v>72715.311900000015</v>
          </cell>
        </row>
        <row r="241">
          <cell r="A241" t="str">
            <v>000054688</v>
          </cell>
          <cell r="B241" t="str">
            <v>Smith,Peter James</v>
          </cell>
          <cell r="C241" t="e">
            <v>#N/A</v>
          </cell>
          <cell r="D241">
            <v>40014</v>
          </cell>
          <cell r="E241" t="str">
            <v>20220</v>
          </cell>
          <cell r="F241" t="str">
            <v>NEKQ4</v>
          </cell>
          <cell r="G241" t="str">
            <v>ENO</v>
          </cell>
          <cell r="H241" t="str">
            <v>Security, VTY Lbr</v>
          </cell>
          <cell r="I241" t="str">
            <v>Supv, Security Shift</v>
          </cell>
          <cell r="J241">
            <v>32.6509</v>
          </cell>
          <cell r="K241">
            <v>67913.91</v>
          </cell>
          <cell r="L241" t="str">
            <v>SMIP</v>
          </cell>
          <cell r="M241" t="str">
            <v>NBU</v>
          </cell>
          <cell r="N241" t="str">
            <v>YV2</v>
          </cell>
          <cell r="O241">
            <v>67913.91</v>
          </cell>
          <cell r="P241">
            <v>69781.542525000012</v>
          </cell>
          <cell r="Q241">
            <v>69781.542525000012</v>
          </cell>
        </row>
        <row r="242">
          <cell r="A242" t="str">
            <v>000054691</v>
          </cell>
          <cell r="B242" t="str">
            <v>Stratton,Gary</v>
          </cell>
          <cell r="C242" t="e">
            <v>#N/A</v>
          </cell>
          <cell r="D242">
            <v>40014</v>
          </cell>
          <cell r="E242" t="str">
            <v>20220</v>
          </cell>
          <cell r="F242" t="str">
            <v>NEKQ4</v>
          </cell>
          <cell r="G242" t="str">
            <v>ENO</v>
          </cell>
          <cell r="H242" t="str">
            <v>Security, VTY Lbr</v>
          </cell>
          <cell r="I242" t="str">
            <v>Supv, Security Shift</v>
          </cell>
          <cell r="J242">
            <v>33.923699999999997</v>
          </cell>
          <cell r="K242">
            <v>70561.3</v>
          </cell>
          <cell r="L242" t="str">
            <v>SMIP</v>
          </cell>
          <cell r="M242" t="str">
            <v>NBU</v>
          </cell>
          <cell r="N242" t="str">
            <v>YV2</v>
          </cell>
          <cell r="O242">
            <v>70561.3</v>
          </cell>
          <cell r="P242">
            <v>72501.735750000007</v>
          </cell>
          <cell r="Q242">
            <v>72501.735750000007</v>
          </cell>
        </row>
        <row r="243">
          <cell r="A243" t="str">
            <v>000054692</v>
          </cell>
          <cell r="B243" t="str">
            <v>Wright,Ronald W</v>
          </cell>
          <cell r="C243" t="e">
            <v>#N/A</v>
          </cell>
          <cell r="D243">
            <v>32552</v>
          </cell>
          <cell r="E243" t="str">
            <v>20220</v>
          </cell>
          <cell r="F243" t="str">
            <v>NEKQ4</v>
          </cell>
          <cell r="G243" t="str">
            <v>ENO</v>
          </cell>
          <cell r="H243" t="str">
            <v>Security, VTY Lbr</v>
          </cell>
          <cell r="I243" t="str">
            <v>Nuclear Security Officer - VY</v>
          </cell>
          <cell r="J243">
            <v>24.1128</v>
          </cell>
          <cell r="K243">
            <v>50154.62</v>
          </cell>
          <cell r="L243" t="str">
            <v>VYIP</v>
          </cell>
          <cell r="M243" t="str">
            <v>V05</v>
          </cell>
          <cell r="N243" t="str">
            <v>YVS</v>
          </cell>
          <cell r="O243">
            <v>50154.62</v>
          </cell>
          <cell r="P243">
            <v>52180.866648000003</v>
          </cell>
          <cell r="Q243">
            <v>52180.866648000003</v>
          </cell>
        </row>
        <row r="244">
          <cell r="A244" t="str">
            <v>000054693</v>
          </cell>
          <cell r="B244" t="str">
            <v>Jones,Matthew W</v>
          </cell>
          <cell r="C244" t="e">
            <v>#N/A</v>
          </cell>
          <cell r="D244">
            <v>37354</v>
          </cell>
          <cell r="E244" t="str">
            <v>20220</v>
          </cell>
          <cell r="F244" t="str">
            <v>NEKQ4</v>
          </cell>
          <cell r="G244" t="str">
            <v>ENO</v>
          </cell>
          <cell r="H244" t="str">
            <v>Security, VTY Lbr</v>
          </cell>
          <cell r="I244" t="str">
            <v>Nuclear Security Officer - VY</v>
          </cell>
          <cell r="J244">
            <v>24.1128</v>
          </cell>
          <cell r="K244">
            <v>50154.62</v>
          </cell>
          <cell r="L244" t="str">
            <v>VYIP</v>
          </cell>
          <cell r="M244" t="str">
            <v>V05</v>
          </cell>
          <cell r="N244" t="str">
            <v>YVS</v>
          </cell>
          <cell r="O244">
            <v>50154.62</v>
          </cell>
          <cell r="P244">
            <v>52180.866648000003</v>
          </cell>
          <cell r="Q244">
            <v>52180.866648000003</v>
          </cell>
        </row>
        <row r="245">
          <cell r="A245" t="str">
            <v>000054694</v>
          </cell>
          <cell r="B245" t="str">
            <v>Mahar,Jason R</v>
          </cell>
          <cell r="C245" t="e">
            <v>#N/A</v>
          </cell>
          <cell r="D245">
            <v>39000</v>
          </cell>
          <cell r="E245" t="str">
            <v>20220</v>
          </cell>
          <cell r="F245" t="str">
            <v>NEKQ4</v>
          </cell>
          <cell r="G245" t="str">
            <v>ENO</v>
          </cell>
          <cell r="H245" t="str">
            <v>Security, VTY Lbr</v>
          </cell>
          <cell r="I245" t="str">
            <v>Nuclear Security Officer - VY</v>
          </cell>
          <cell r="J245">
            <v>24.1128</v>
          </cell>
          <cell r="K245">
            <v>50154.62</v>
          </cell>
          <cell r="L245" t="str">
            <v>VYIP</v>
          </cell>
          <cell r="M245" t="str">
            <v>V05</v>
          </cell>
          <cell r="N245" t="str">
            <v>YVS</v>
          </cell>
          <cell r="O245">
            <v>50154.62</v>
          </cell>
          <cell r="P245">
            <v>52180.866648000003</v>
          </cell>
          <cell r="Q245">
            <v>52180.866648000003</v>
          </cell>
        </row>
        <row r="246">
          <cell r="A246" t="str">
            <v>000054695</v>
          </cell>
          <cell r="B246" t="str">
            <v>Lloyd,John P</v>
          </cell>
          <cell r="C246" t="e">
            <v>#N/A</v>
          </cell>
          <cell r="D246">
            <v>38559</v>
          </cell>
          <cell r="E246" t="str">
            <v>20220</v>
          </cell>
          <cell r="F246" t="str">
            <v>NEKQ4</v>
          </cell>
          <cell r="G246" t="str">
            <v>ENO</v>
          </cell>
          <cell r="H246" t="str">
            <v>Security, VTY Lbr</v>
          </cell>
          <cell r="I246" t="str">
            <v>Nuclear Security Officer - VY</v>
          </cell>
          <cell r="J246">
            <v>24.1128</v>
          </cell>
          <cell r="K246">
            <v>50154.62</v>
          </cell>
          <cell r="L246" t="str">
            <v>VYIP</v>
          </cell>
          <cell r="M246" t="str">
            <v>V05</v>
          </cell>
          <cell r="N246" t="str">
            <v>YVS</v>
          </cell>
          <cell r="O246">
            <v>50154.62</v>
          </cell>
          <cell r="P246">
            <v>52180.866648000003</v>
          </cell>
          <cell r="Q246">
            <v>52180.866648000003</v>
          </cell>
        </row>
        <row r="247">
          <cell r="A247" t="str">
            <v>000054696</v>
          </cell>
          <cell r="B247" t="str">
            <v>Sylvester,Joseph</v>
          </cell>
          <cell r="C247" t="e">
            <v>#N/A</v>
          </cell>
          <cell r="D247">
            <v>40014</v>
          </cell>
          <cell r="E247" t="str">
            <v>20220</v>
          </cell>
          <cell r="F247" t="str">
            <v>NEKQ4</v>
          </cell>
          <cell r="G247" t="str">
            <v>ENO</v>
          </cell>
          <cell r="H247" t="str">
            <v>Security, VTY Lbr</v>
          </cell>
          <cell r="I247" t="str">
            <v>Supv, Sr Security</v>
          </cell>
          <cell r="J247">
            <v>37.4758</v>
          </cell>
          <cell r="K247">
            <v>77949.679999999993</v>
          </cell>
          <cell r="L247" t="str">
            <v>SMIP</v>
          </cell>
          <cell r="M247" t="str">
            <v>NBU</v>
          </cell>
          <cell r="N247" t="str">
            <v>YV2</v>
          </cell>
          <cell r="O247">
            <v>77949.679999999993</v>
          </cell>
          <cell r="P247">
            <v>80093.296199999997</v>
          </cell>
          <cell r="Q247">
            <v>80093.296199999997</v>
          </cell>
        </row>
        <row r="248">
          <cell r="A248" t="str">
            <v>000054697</v>
          </cell>
          <cell r="B248" t="str">
            <v>Kearney,David Michael</v>
          </cell>
          <cell r="C248" t="e">
            <v>#N/A</v>
          </cell>
          <cell r="D248">
            <v>37354</v>
          </cell>
          <cell r="E248" t="str">
            <v>20220</v>
          </cell>
          <cell r="F248" t="str">
            <v>NEKQ4</v>
          </cell>
          <cell r="G248" t="str">
            <v>ENO</v>
          </cell>
          <cell r="H248" t="str">
            <v>Security, VTY Lbr</v>
          </cell>
          <cell r="I248" t="str">
            <v>Nuclear Security Officer - VY</v>
          </cell>
          <cell r="J248">
            <v>24.1128</v>
          </cell>
          <cell r="K248">
            <v>50154.62</v>
          </cell>
          <cell r="L248" t="str">
            <v>VYIP</v>
          </cell>
          <cell r="M248" t="str">
            <v>V05</v>
          </cell>
          <cell r="N248" t="str">
            <v>YVS</v>
          </cell>
          <cell r="O248">
            <v>50154.62</v>
          </cell>
          <cell r="P248">
            <v>52180.866648000003</v>
          </cell>
          <cell r="Q248">
            <v>52180.866648000003</v>
          </cell>
        </row>
        <row r="249">
          <cell r="A249" t="str">
            <v>000054698</v>
          </cell>
          <cell r="B249" t="str">
            <v>Detch,Allen</v>
          </cell>
          <cell r="C249" t="e">
            <v>#N/A</v>
          </cell>
          <cell r="D249">
            <v>39000</v>
          </cell>
          <cell r="E249" t="str">
            <v>20220</v>
          </cell>
          <cell r="F249" t="str">
            <v>NEKQ4</v>
          </cell>
          <cell r="G249" t="str">
            <v>ENO</v>
          </cell>
          <cell r="H249" t="str">
            <v>Security, VTY Lbr</v>
          </cell>
          <cell r="I249" t="str">
            <v>Nuclear Security Officer - VY</v>
          </cell>
          <cell r="J249">
            <v>24.1128</v>
          </cell>
          <cell r="K249">
            <v>50154.62</v>
          </cell>
          <cell r="L249" t="str">
            <v>VYIP</v>
          </cell>
          <cell r="M249" t="str">
            <v>V05</v>
          </cell>
          <cell r="N249" t="str">
            <v>YVS</v>
          </cell>
          <cell r="O249">
            <v>50154.62</v>
          </cell>
          <cell r="P249">
            <v>52180.866648000003</v>
          </cell>
          <cell r="Q249">
            <v>52180.866648000003</v>
          </cell>
        </row>
        <row r="250">
          <cell r="A250" t="str">
            <v>000054700</v>
          </cell>
          <cell r="B250" t="str">
            <v>Killeen,Ryan M</v>
          </cell>
          <cell r="C250" t="e">
            <v>#N/A</v>
          </cell>
          <cell r="D250">
            <v>37697</v>
          </cell>
          <cell r="E250" t="str">
            <v>20220</v>
          </cell>
          <cell r="F250" t="str">
            <v>NEKQ4</v>
          </cell>
          <cell r="G250" t="str">
            <v>ENO</v>
          </cell>
          <cell r="H250" t="str">
            <v>Security, VTY Lbr</v>
          </cell>
          <cell r="I250" t="str">
            <v>Nuclear Security Officer - VY</v>
          </cell>
          <cell r="J250">
            <v>24.1128</v>
          </cell>
          <cell r="K250">
            <v>50154.62</v>
          </cell>
          <cell r="L250" t="str">
            <v>VYIP</v>
          </cell>
          <cell r="M250" t="str">
            <v>V05</v>
          </cell>
          <cell r="N250" t="str">
            <v>YVS</v>
          </cell>
          <cell r="O250">
            <v>50154.62</v>
          </cell>
          <cell r="P250">
            <v>52180.866648000003</v>
          </cell>
          <cell r="Q250">
            <v>52180.866648000003</v>
          </cell>
        </row>
        <row r="251">
          <cell r="A251" t="str">
            <v>000054701</v>
          </cell>
          <cell r="B251" t="str">
            <v>Kolosewicz,Jerrid</v>
          </cell>
          <cell r="C251" t="e">
            <v>#N/A</v>
          </cell>
          <cell r="D251">
            <v>39524</v>
          </cell>
          <cell r="E251" t="str">
            <v>20220</v>
          </cell>
          <cell r="F251" t="str">
            <v>NEKQ4</v>
          </cell>
          <cell r="G251" t="str">
            <v>ENO</v>
          </cell>
          <cell r="H251" t="str">
            <v>Security, VTY Lbr</v>
          </cell>
          <cell r="I251" t="str">
            <v>Nuclear Security Officer - VY</v>
          </cell>
          <cell r="J251">
            <v>24.1128</v>
          </cell>
          <cell r="K251">
            <v>50154.62</v>
          </cell>
          <cell r="L251" t="str">
            <v>VYIP</v>
          </cell>
          <cell r="M251" t="str">
            <v>V05</v>
          </cell>
          <cell r="N251" t="str">
            <v>YVS</v>
          </cell>
          <cell r="O251">
            <v>50154.62</v>
          </cell>
          <cell r="P251">
            <v>52180.866648000003</v>
          </cell>
          <cell r="Q251">
            <v>52180.866648000003</v>
          </cell>
        </row>
        <row r="252">
          <cell r="A252" t="str">
            <v>000054702</v>
          </cell>
          <cell r="B252" t="str">
            <v>Warner,David E</v>
          </cell>
          <cell r="C252" t="e">
            <v>#N/A</v>
          </cell>
          <cell r="D252">
            <v>39993</v>
          </cell>
          <cell r="E252" t="str">
            <v>20220</v>
          </cell>
          <cell r="F252" t="str">
            <v>NEKQ4</v>
          </cell>
          <cell r="G252" t="str">
            <v>ENO</v>
          </cell>
          <cell r="H252" t="str">
            <v>Security, VTY Lbr</v>
          </cell>
          <cell r="I252" t="str">
            <v>Nuclear Security Officer - VY</v>
          </cell>
          <cell r="J252">
            <v>24.1128</v>
          </cell>
          <cell r="K252">
            <v>50154.62</v>
          </cell>
          <cell r="L252" t="str">
            <v>VYIP</v>
          </cell>
          <cell r="M252" t="str">
            <v>V05</v>
          </cell>
          <cell r="N252" t="str">
            <v>YVS</v>
          </cell>
          <cell r="O252">
            <v>50154.62</v>
          </cell>
          <cell r="P252">
            <v>52180.866648000003</v>
          </cell>
          <cell r="Q252">
            <v>52180.866648000003</v>
          </cell>
        </row>
        <row r="253">
          <cell r="A253" t="str">
            <v>000054703</v>
          </cell>
          <cell r="B253" t="str">
            <v>Lavertue,Jason Aaron</v>
          </cell>
          <cell r="C253" t="e">
            <v>#N/A</v>
          </cell>
          <cell r="D253">
            <v>35856</v>
          </cell>
          <cell r="E253" t="str">
            <v>20220</v>
          </cell>
          <cell r="F253" t="str">
            <v>NEKQ4</v>
          </cell>
          <cell r="G253" t="str">
            <v>ENO</v>
          </cell>
          <cell r="H253" t="str">
            <v>Security, VTY Lbr</v>
          </cell>
          <cell r="I253" t="str">
            <v>Nuclear Security Officer - VY</v>
          </cell>
          <cell r="J253">
            <v>24.1128</v>
          </cell>
          <cell r="K253">
            <v>50154.62</v>
          </cell>
          <cell r="L253" t="str">
            <v>VYIP</v>
          </cell>
          <cell r="M253" t="str">
            <v>V05</v>
          </cell>
          <cell r="N253" t="str">
            <v>YVS</v>
          </cell>
          <cell r="O253">
            <v>50154.62</v>
          </cell>
          <cell r="P253">
            <v>52180.866648000003</v>
          </cell>
          <cell r="Q253">
            <v>52180.866648000003</v>
          </cell>
        </row>
        <row r="254">
          <cell r="A254" t="str">
            <v>000054704</v>
          </cell>
          <cell r="B254" t="str">
            <v>Vaughn,Joseph R</v>
          </cell>
          <cell r="C254" t="e">
            <v>#N/A</v>
          </cell>
          <cell r="D254">
            <v>39657</v>
          </cell>
          <cell r="E254" t="str">
            <v>20220</v>
          </cell>
          <cell r="F254" t="str">
            <v>NEKQ4</v>
          </cell>
          <cell r="G254" t="str">
            <v>ENO</v>
          </cell>
          <cell r="H254" t="str">
            <v>Security, VTY Lbr</v>
          </cell>
          <cell r="I254" t="str">
            <v>Nuclear Security Officer - VY</v>
          </cell>
          <cell r="J254">
            <v>24.1128</v>
          </cell>
          <cell r="K254">
            <v>50154.62</v>
          </cell>
          <cell r="L254" t="str">
            <v>VYIP</v>
          </cell>
          <cell r="M254" t="str">
            <v>V05</v>
          </cell>
          <cell r="N254" t="str">
            <v>YVS</v>
          </cell>
          <cell r="O254">
            <v>50154.62</v>
          </cell>
          <cell r="P254">
            <v>52180.866648000003</v>
          </cell>
          <cell r="Q254">
            <v>52180.866648000003</v>
          </cell>
        </row>
        <row r="255">
          <cell r="A255" t="str">
            <v>000054705</v>
          </cell>
          <cell r="B255" t="str">
            <v>Chapman,Paul A</v>
          </cell>
          <cell r="C255" t="e">
            <v>#N/A</v>
          </cell>
          <cell r="D255">
            <v>32951</v>
          </cell>
          <cell r="E255" t="str">
            <v>20220</v>
          </cell>
          <cell r="F255" t="str">
            <v>NEKQ4</v>
          </cell>
          <cell r="G255" t="str">
            <v>ENO</v>
          </cell>
          <cell r="H255" t="str">
            <v>Security, VTY Lbr</v>
          </cell>
          <cell r="I255" t="str">
            <v>Nuclear Security Officer - VY</v>
          </cell>
          <cell r="J255">
            <v>24.1128</v>
          </cell>
          <cell r="K255">
            <v>50154.62</v>
          </cell>
          <cell r="L255" t="str">
            <v>VYIP</v>
          </cell>
          <cell r="M255" t="str">
            <v>V05</v>
          </cell>
          <cell r="N255" t="str">
            <v>YVS</v>
          </cell>
          <cell r="O255">
            <v>50154.62</v>
          </cell>
          <cell r="P255">
            <v>52180.866648000003</v>
          </cell>
          <cell r="Q255">
            <v>52180.866648000003</v>
          </cell>
        </row>
        <row r="256">
          <cell r="A256" t="str">
            <v>000054706</v>
          </cell>
          <cell r="B256" t="str">
            <v>Ricko II,Charles M</v>
          </cell>
          <cell r="C256" t="e">
            <v>#N/A</v>
          </cell>
          <cell r="D256">
            <v>38219</v>
          </cell>
          <cell r="E256" t="str">
            <v>20220</v>
          </cell>
          <cell r="F256" t="str">
            <v>NEKQ4</v>
          </cell>
          <cell r="G256" t="str">
            <v>ENO</v>
          </cell>
          <cell r="H256" t="str">
            <v>Security, VTY Lbr</v>
          </cell>
          <cell r="I256" t="str">
            <v>Nuclear Security Officer - VY</v>
          </cell>
          <cell r="J256">
            <v>24.1128</v>
          </cell>
          <cell r="K256">
            <v>50154.62</v>
          </cell>
          <cell r="L256" t="str">
            <v>VYIP</v>
          </cell>
          <cell r="M256" t="str">
            <v>V05</v>
          </cell>
          <cell r="N256" t="str">
            <v>YVS</v>
          </cell>
          <cell r="O256">
            <v>50154.62</v>
          </cell>
          <cell r="P256">
            <v>52180.866648000003</v>
          </cell>
          <cell r="Q256">
            <v>52180.866648000003</v>
          </cell>
        </row>
        <row r="257">
          <cell r="A257" t="str">
            <v>000054707</v>
          </cell>
          <cell r="B257" t="str">
            <v>Lenox,Brian McAndrew</v>
          </cell>
          <cell r="C257" t="e">
            <v>#N/A</v>
          </cell>
          <cell r="D257">
            <v>39524</v>
          </cell>
          <cell r="E257" t="str">
            <v>20220</v>
          </cell>
          <cell r="F257" t="str">
            <v>NEKQ4</v>
          </cell>
          <cell r="G257" t="str">
            <v>ENO</v>
          </cell>
          <cell r="H257" t="str">
            <v>Security, VTY Lbr</v>
          </cell>
          <cell r="I257" t="str">
            <v>Nuclear Security Officer - VY</v>
          </cell>
          <cell r="J257">
            <v>24.1128</v>
          </cell>
          <cell r="K257">
            <v>50154.62</v>
          </cell>
          <cell r="L257" t="str">
            <v>VYIP</v>
          </cell>
          <cell r="M257" t="str">
            <v>V05</v>
          </cell>
          <cell r="N257" t="str">
            <v>YVS</v>
          </cell>
          <cell r="O257">
            <v>50154.62</v>
          </cell>
          <cell r="P257">
            <v>52180.866648000003</v>
          </cell>
          <cell r="Q257">
            <v>52180.866648000003</v>
          </cell>
        </row>
        <row r="258">
          <cell r="A258" t="str">
            <v>000054708</v>
          </cell>
          <cell r="B258" t="str">
            <v>Boudreau,Michael J</v>
          </cell>
          <cell r="C258" t="e">
            <v>#N/A</v>
          </cell>
          <cell r="D258">
            <v>39524</v>
          </cell>
          <cell r="E258" t="str">
            <v>20220</v>
          </cell>
          <cell r="F258" t="str">
            <v>NEKQ4</v>
          </cell>
          <cell r="G258" t="str">
            <v>ENO</v>
          </cell>
          <cell r="H258" t="str">
            <v>Security, VTY Lbr</v>
          </cell>
          <cell r="I258" t="str">
            <v>Nuclear Security Officer - VY</v>
          </cell>
          <cell r="J258">
            <v>24.1128</v>
          </cell>
          <cell r="K258">
            <v>50154.62</v>
          </cell>
          <cell r="L258" t="str">
            <v>VYIP</v>
          </cell>
          <cell r="M258" t="str">
            <v>V05</v>
          </cell>
          <cell r="N258" t="str">
            <v>YVS</v>
          </cell>
          <cell r="O258">
            <v>50154.62</v>
          </cell>
          <cell r="P258">
            <v>52180.866648000003</v>
          </cell>
          <cell r="Q258">
            <v>52180.866648000003</v>
          </cell>
        </row>
        <row r="259">
          <cell r="A259" t="str">
            <v>000054709</v>
          </cell>
          <cell r="B259" t="str">
            <v>Lisai,Shane</v>
          </cell>
          <cell r="C259" t="e">
            <v>#N/A</v>
          </cell>
          <cell r="D259">
            <v>37886</v>
          </cell>
          <cell r="E259" t="str">
            <v>20220</v>
          </cell>
          <cell r="F259" t="str">
            <v>NEKQ4</v>
          </cell>
          <cell r="G259" t="str">
            <v>ENO</v>
          </cell>
          <cell r="H259" t="str">
            <v>Security, VTY Lbr</v>
          </cell>
          <cell r="I259" t="str">
            <v>Nuclear Security Officer - VY</v>
          </cell>
          <cell r="J259">
            <v>24.1128</v>
          </cell>
          <cell r="K259">
            <v>50154.62</v>
          </cell>
          <cell r="L259" t="str">
            <v>VYIP</v>
          </cell>
          <cell r="M259" t="str">
            <v>V05</v>
          </cell>
          <cell r="N259" t="str">
            <v>YVS</v>
          </cell>
          <cell r="O259">
            <v>50154.62</v>
          </cell>
          <cell r="P259">
            <v>52180.866648000003</v>
          </cell>
          <cell r="Q259">
            <v>52180.866648000003</v>
          </cell>
        </row>
        <row r="260">
          <cell r="A260" t="str">
            <v>000054710</v>
          </cell>
          <cell r="B260" t="str">
            <v>Fontaine,Donald C</v>
          </cell>
          <cell r="C260" t="e">
            <v>#N/A</v>
          </cell>
          <cell r="D260">
            <v>37235</v>
          </cell>
          <cell r="E260" t="str">
            <v>20220</v>
          </cell>
          <cell r="F260" t="str">
            <v>NEKQ4</v>
          </cell>
          <cell r="G260" t="str">
            <v>ENO</v>
          </cell>
          <cell r="H260" t="str">
            <v>Security, VTY Lbr</v>
          </cell>
          <cell r="I260" t="str">
            <v>Nuclear Security Officer - VY</v>
          </cell>
          <cell r="J260">
            <v>24.1128</v>
          </cell>
          <cell r="K260">
            <v>50154.62</v>
          </cell>
          <cell r="L260" t="str">
            <v>VYIP</v>
          </cell>
          <cell r="M260" t="str">
            <v>V05</v>
          </cell>
          <cell r="N260" t="str">
            <v>YVS</v>
          </cell>
          <cell r="O260">
            <v>50154.62</v>
          </cell>
          <cell r="P260">
            <v>52180.866648000003</v>
          </cell>
          <cell r="Q260">
            <v>52180.866648000003</v>
          </cell>
        </row>
        <row r="261">
          <cell r="A261" t="str">
            <v>000054715</v>
          </cell>
          <cell r="B261" t="str">
            <v>Foster,James H</v>
          </cell>
          <cell r="C261" t="e">
            <v>#N/A</v>
          </cell>
          <cell r="D261">
            <v>33392</v>
          </cell>
          <cell r="E261" t="str">
            <v>20220</v>
          </cell>
          <cell r="F261" t="str">
            <v>NEKQ4</v>
          </cell>
          <cell r="G261" t="str">
            <v>ENO</v>
          </cell>
          <cell r="H261" t="str">
            <v>Security, VTY Lbr</v>
          </cell>
          <cell r="I261" t="str">
            <v>Nuclear Security Officer - VY</v>
          </cell>
          <cell r="J261">
            <v>24.1128</v>
          </cell>
          <cell r="K261">
            <v>50154.62</v>
          </cell>
          <cell r="L261" t="str">
            <v>VYIP</v>
          </cell>
          <cell r="M261" t="str">
            <v>V05</v>
          </cell>
          <cell r="N261" t="str">
            <v>YVS</v>
          </cell>
          <cell r="O261">
            <v>50154.62</v>
          </cell>
          <cell r="P261">
            <v>52180.866648000003</v>
          </cell>
          <cell r="Q261">
            <v>52180.866648000003</v>
          </cell>
        </row>
        <row r="262">
          <cell r="A262" t="str">
            <v>000054716</v>
          </cell>
          <cell r="B262" t="str">
            <v>Marine,Knute Michael</v>
          </cell>
          <cell r="C262" t="e">
            <v>#N/A</v>
          </cell>
          <cell r="D262">
            <v>30312</v>
          </cell>
          <cell r="E262" t="str">
            <v>20220</v>
          </cell>
          <cell r="F262" t="str">
            <v>NEKQ4</v>
          </cell>
          <cell r="G262" t="str">
            <v>ENO</v>
          </cell>
          <cell r="H262" t="str">
            <v>Security, VTY Lbr</v>
          </cell>
          <cell r="I262" t="str">
            <v>Nuclear Security Officer - VY</v>
          </cell>
          <cell r="J262">
            <v>24.1128</v>
          </cell>
          <cell r="K262">
            <v>50154.62</v>
          </cell>
          <cell r="L262" t="str">
            <v>VYIP</v>
          </cell>
          <cell r="M262" t="str">
            <v>V05</v>
          </cell>
          <cell r="N262" t="str">
            <v>YVS</v>
          </cell>
          <cell r="O262">
            <v>50154.62</v>
          </cell>
          <cell r="P262">
            <v>52180.866648000003</v>
          </cell>
          <cell r="Q262">
            <v>52180.866648000003</v>
          </cell>
        </row>
        <row r="263">
          <cell r="A263" t="str">
            <v>000054719</v>
          </cell>
          <cell r="B263" t="str">
            <v>Hinkell Beaulieu,Matthew E</v>
          </cell>
          <cell r="C263" t="e">
            <v>#N/A</v>
          </cell>
          <cell r="D263">
            <v>38307</v>
          </cell>
          <cell r="E263" t="str">
            <v>20200</v>
          </cell>
          <cell r="F263" t="str">
            <v>NEKQ4</v>
          </cell>
          <cell r="G263" t="str">
            <v>ENO</v>
          </cell>
          <cell r="H263" t="str">
            <v>Security, VTY Lbr</v>
          </cell>
          <cell r="I263" t="str">
            <v>Nuclear Security Officer - VY</v>
          </cell>
          <cell r="J263">
            <v>24.1128</v>
          </cell>
          <cell r="K263">
            <v>50154.62</v>
          </cell>
          <cell r="L263" t="str">
            <v>VYIP</v>
          </cell>
          <cell r="M263" t="str">
            <v>V05</v>
          </cell>
          <cell r="N263" t="str">
            <v>YVS</v>
          </cell>
          <cell r="O263">
            <v>50154.62</v>
          </cell>
          <cell r="P263">
            <v>52180.866648000003</v>
          </cell>
          <cell r="Q263">
            <v>52180.866648000003</v>
          </cell>
        </row>
        <row r="264">
          <cell r="A264" t="str">
            <v>000054720</v>
          </cell>
          <cell r="B264" t="str">
            <v>Hughes,Christopher C</v>
          </cell>
          <cell r="C264" t="e">
            <v>#N/A</v>
          </cell>
          <cell r="D264">
            <v>38726</v>
          </cell>
          <cell r="E264" t="str">
            <v>20220</v>
          </cell>
          <cell r="F264" t="str">
            <v>NEKQ4</v>
          </cell>
          <cell r="G264" t="str">
            <v>ENO</v>
          </cell>
          <cell r="H264" t="str">
            <v>Security, VTY Lbr</v>
          </cell>
          <cell r="I264" t="str">
            <v>Nuclear Security Officer - VY</v>
          </cell>
          <cell r="J264">
            <v>24.1128</v>
          </cell>
          <cell r="K264">
            <v>50154.62</v>
          </cell>
          <cell r="L264" t="str">
            <v>VYIP</v>
          </cell>
          <cell r="M264" t="str">
            <v>V05</v>
          </cell>
          <cell r="N264" t="str">
            <v>YVS</v>
          </cell>
          <cell r="O264">
            <v>50154.62</v>
          </cell>
          <cell r="P264">
            <v>52180.866648000003</v>
          </cell>
          <cell r="Q264">
            <v>52180.866648000003</v>
          </cell>
        </row>
        <row r="265">
          <cell r="A265" t="str">
            <v>000054721</v>
          </cell>
          <cell r="B265" t="str">
            <v>May,Mitchell Cameron</v>
          </cell>
          <cell r="C265" t="e">
            <v>#N/A</v>
          </cell>
          <cell r="D265">
            <v>37557</v>
          </cell>
          <cell r="E265" t="str">
            <v>20220</v>
          </cell>
          <cell r="F265" t="str">
            <v>NEKQ4</v>
          </cell>
          <cell r="G265" t="str">
            <v>ENO</v>
          </cell>
          <cell r="H265" t="str">
            <v>Security, VTY Lbr</v>
          </cell>
          <cell r="I265" t="str">
            <v>Nuclear Security Officer - VY</v>
          </cell>
          <cell r="J265">
            <v>24.1128</v>
          </cell>
          <cell r="K265">
            <v>50154.62</v>
          </cell>
          <cell r="L265" t="str">
            <v>VYIP</v>
          </cell>
          <cell r="M265" t="str">
            <v>V05</v>
          </cell>
          <cell r="N265" t="str">
            <v>YVS</v>
          </cell>
          <cell r="O265">
            <v>50154.62</v>
          </cell>
          <cell r="P265">
            <v>52180.866648000003</v>
          </cell>
          <cell r="Q265">
            <v>52180.866648000003</v>
          </cell>
        </row>
        <row r="266">
          <cell r="A266" t="str">
            <v>000054727</v>
          </cell>
          <cell r="B266" t="str">
            <v>Jackson,Chad M</v>
          </cell>
          <cell r="C266" t="e">
            <v>#N/A</v>
          </cell>
          <cell r="D266">
            <v>39902</v>
          </cell>
          <cell r="E266" t="str">
            <v>20220</v>
          </cell>
          <cell r="F266" t="str">
            <v>NEKQ4</v>
          </cell>
          <cell r="G266" t="str">
            <v>ENO</v>
          </cell>
          <cell r="H266" t="str">
            <v>Security, VTY Lbr</v>
          </cell>
          <cell r="I266" t="str">
            <v>Nuclear Security Officer - VY</v>
          </cell>
          <cell r="J266">
            <v>24.1128</v>
          </cell>
          <cell r="K266">
            <v>50154.62</v>
          </cell>
          <cell r="L266" t="str">
            <v>VYIP</v>
          </cell>
          <cell r="M266" t="str">
            <v>V05</v>
          </cell>
          <cell r="N266" t="str">
            <v>YVS</v>
          </cell>
          <cell r="O266">
            <v>50154.62</v>
          </cell>
          <cell r="P266">
            <v>52180.866648000003</v>
          </cell>
          <cell r="Q266">
            <v>52180.866648000003</v>
          </cell>
        </row>
        <row r="267">
          <cell r="A267" t="str">
            <v>000054728</v>
          </cell>
          <cell r="B267" t="str">
            <v>Jepson Jr,Edgar W</v>
          </cell>
          <cell r="C267" t="e">
            <v>#N/A</v>
          </cell>
          <cell r="D267">
            <v>36703</v>
          </cell>
          <cell r="E267" t="str">
            <v>20220</v>
          </cell>
          <cell r="F267" t="str">
            <v>NEKQ4</v>
          </cell>
          <cell r="G267" t="str">
            <v>ENO</v>
          </cell>
          <cell r="H267" t="str">
            <v>Security, VTY Lbr</v>
          </cell>
          <cell r="I267" t="str">
            <v>Nuclear Security Officer - VY</v>
          </cell>
          <cell r="J267">
            <v>24.1128</v>
          </cell>
          <cell r="K267">
            <v>50154.62</v>
          </cell>
          <cell r="L267" t="str">
            <v>VYIP</v>
          </cell>
          <cell r="M267" t="str">
            <v>V05</v>
          </cell>
          <cell r="N267" t="str">
            <v>YVS</v>
          </cell>
          <cell r="O267">
            <v>50154.62</v>
          </cell>
          <cell r="P267">
            <v>52180.866648000003</v>
          </cell>
          <cell r="Q267">
            <v>52180.866648000003</v>
          </cell>
        </row>
        <row r="268">
          <cell r="A268" t="str">
            <v>000054730</v>
          </cell>
          <cell r="B268" t="str">
            <v>Jobst,Robert B</v>
          </cell>
          <cell r="C268" t="e">
            <v>#N/A</v>
          </cell>
          <cell r="D268">
            <v>32811</v>
          </cell>
          <cell r="E268" t="str">
            <v>20220</v>
          </cell>
          <cell r="F268" t="str">
            <v>NEKQ4</v>
          </cell>
          <cell r="G268" t="str">
            <v>ENO</v>
          </cell>
          <cell r="H268" t="str">
            <v>Security, VTY Lbr</v>
          </cell>
          <cell r="I268" t="str">
            <v>Nuclear Security Officer - VY</v>
          </cell>
          <cell r="J268">
            <v>24.1128</v>
          </cell>
          <cell r="K268">
            <v>50154.62</v>
          </cell>
          <cell r="L268" t="str">
            <v>VYIP</v>
          </cell>
          <cell r="M268" t="str">
            <v>V05</v>
          </cell>
          <cell r="N268" t="str">
            <v>YVS</v>
          </cell>
          <cell r="O268">
            <v>50154.62</v>
          </cell>
          <cell r="P268">
            <v>52180.866648000003</v>
          </cell>
          <cell r="Q268">
            <v>52180.866648000003</v>
          </cell>
        </row>
        <row r="269">
          <cell r="A269" t="str">
            <v>000054731</v>
          </cell>
          <cell r="B269" t="str">
            <v>McComb,Austin Douglas</v>
          </cell>
          <cell r="C269" t="e">
            <v>#N/A</v>
          </cell>
          <cell r="D269">
            <v>39524</v>
          </cell>
          <cell r="E269" t="str">
            <v>20220</v>
          </cell>
          <cell r="F269" t="str">
            <v>NEKQ4</v>
          </cell>
          <cell r="G269" t="str">
            <v>ENO</v>
          </cell>
          <cell r="H269" t="str">
            <v>Security, VTY Lbr</v>
          </cell>
          <cell r="I269" t="str">
            <v>Nuclear Security Officer - VY</v>
          </cell>
          <cell r="J269">
            <v>24.1128</v>
          </cell>
          <cell r="K269">
            <v>50154.62</v>
          </cell>
          <cell r="L269" t="str">
            <v>VYIP</v>
          </cell>
          <cell r="M269" t="str">
            <v>V05</v>
          </cell>
          <cell r="N269" t="str">
            <v>YVS</v>
          </cell>
          <cell r="O269">
            <v>50154.62</v>
          </cell>
          <cell r="P269">
            <v>52180.866648000003</v>
          </cell>
          <cell r="Q269">
            <v>52180.866648000003</v>
          </cell>
        </row>
        <row r="270">
          <cell r="A270" t="str">
            <v>000054732</v>
          </cell>
          <cell r="B270" t="str">
            <v>Nadeau,Joshua Scott</v>
          </cell>
          <cell r="C270" t="e">
            <v>#N/A</v>
          </cell>
          <cell r="D270">
            <v>38559</v>
          </cell>
          <cell r="E270" t="str">
            <v>20220</v>
          </cell>
          <cell r="F270" t="str">
            <v>NEKQ4</v>
          </cell>
          <cell r="G270" t="str">
            <v>ENO</v>
          </cell>
          <cell r="H270" t="str">
            <v>Security, VTY Lbr</v>
          </cell>
          <cell r="I270" t="str">
            <v>Nuclear Security Officer - VY</v>
          </cell>
          <cell r="J270">
            <v>24.1128</v>
          </cell>
          <cell r="K270">
            <v>50154.62</v>
          </cell>
          <cell r="L270" t="str">
            <v>VYIP</v>
          </cell>
          <cell r="M270" t="str">
            <v>V05</v>
          </cell>
          <cell r="N270" t="str">
            <v>YVS</v>
          </cell>
          <cell r="O270">
            <v>50154.62</v>
          </cell>
          <cell r="P270">
            <v>52180.866648000003</v>
          </cell>
          <cell r="Q270">
            <v>52180.866648000003</v>
          </cell>
        </row>
        <row r="271">
          <cell r="A271" t="str">
            <v>000054733</v>
          </cell>
          <cell r="B271" t="str">
            <v>O'Bryan,Bruce H</v>
          </cell>
          <cell r="C271" t="e">
            <v>#N/A</v>
          </cell>
          <cell r="D271">
            <v>37452</v>
          </cell>
          <cell r="E271" t="str">
            <v>20220</v>
          </cell>
          <cell r="F271" t="str">
            <v>NEKQ4</v>
          </cell>
          <cell r="G271" t="str">
            <v>ENO</v>
          </cell>
          <cell r="H271" t="str">
            <v>Security, VTY Lbr</v>
          </cell>
          <cell r="I271" t="str">
            <v>Nuclear Security Officer - VY</v>
          </cell>
          <cell r="J271">
            <v>24.1128</v>
          </cell>
          <cell r="K271">
            <v>50154.62</v>
          </cell>
          <cell r="L271" t="str">
            <v>VYIP</v>
          </cell>
          <cell r="M271" t="str">
            <v>V05</v>
          </cell>
          <cell r="N271" t="str">
            <v>YVS</v>
          </cell>
          <cell r="O271">
            <v>50154.62</v>
          </cell>
          <cell r="P271">
            <v>52180.866648000003</v>
          </cell>
          <cell r="Q271">
            <v>52180.866648000003</v>
          </cell>
        </row>
        <row r="272">
          <cell r="A272" t="str">
            <v>000054734</v>
          </cell>
          <cell r="B272" t="str">
            <v>Brunt,Jason N</v>
          </cell>
          <cell r="C272" t="e">
            <v>#N/A</v>
          </cell>
          <cell r="D272">
            <v>40014</v>
          </cell>
          <cell r="E272" t="str">
            <v>20220</v>
          </cell>
          <cell r="F272" t="str">
            <v>NEKQ4</v>
          </cell>
          <cell r="G272" t="str">
            <v>ENO</v>
          </cell>
          <cell r="H272" t="str">
            <v>Security, VTY Lbr</v>
          </cell>
          <cell r="I272" t="str">
            <v>Supv, Security Shift</v>
          </cell>
          <cell r="J272">
            <v>31.843800000000002</v>
          </cell>
          <cell r="K272">
            <v>66235</v>
          </cell>
          <cell r="L272" t="str">
            <v>NPLN</v>
          </cell>
          <cell r="M272" t="str">
            <v>NBU</v>
          </cell>
          <cell r="N272" t="str">
            <v>YV2</v>
          </cell>
          <cell r="O272">
            <v>66235</v>
          </cell>
          <cell r="P272">
            <v>68056.462500000009</v>
          </cell>
          <cell r="Q272">
            <v>68056.462500000009</v>
          </cell>
        </row>
        <row r="273">
          <cell r="A273" t="str">
            <v>000054736</v>
          </cell>
          <cell r="B273" t="str">
            <v>Rogers,David R</v>
          </cell>
          <cell r="C273" t="e">
            <v>#N/A</v>
          </cell>
          <cell r="D273">
            <v>38153</v>
          </cell>
          <cell r="E273" t="str">
            <v>20220</v>
          </cell>
          <cell r="F273" t="str">
            <v>NEKQ4</v>
          </cell>
          <cell r="G273" t="str">
            <v>ENO</v>
          </cell>
          <cell r="H273" t="str">
            <v>Security, VTY Lbr</v>
          </cell>
          <cell r="I273" t="str">
            <v>Nuclear Security Officer - VY</v>
          </cell>
          <cell r="J273">
            <v>24.1128</v>
          </cell>
          <cell r="K273">
            <v>50154.62</v>
          </cell>
          <cell r="L273" t="str">
            <v>VYIP</v>
          </cell>
          <cell r="M273" t="str">
            <v>V05</v>
          </cell>
          <cell r="N273" t="str">
            <v>YVS</v>
          </cell>
          <cell r="O273">
            <v>50154.62</v>
          </cell>
          <cell r="P273">
            <v>52180.866648000003</v>
          </cell>
          <cell r="Q273">
            <v>52180.866648000003</v>
          </cell>
        </row>
        <row r="274">
          <cell r="A274" t="str">
            <v>000054737</v>
          </cell>
          <cell r="B274" t="str">
            <v>Odell,Ronald G</v>
          </cell>
          <cell r="C274" t="e">
            <v>#N/A</v>
          </cell>
          <cell r="D274">
            <v>37208</v>
          </cell>
          <cell r="E274" t="str">
            <v>20220</v>
          </cell>
          <cell r="F274" t="str">
            <v>NEKQ4</v>
          </cell>
          <cell r="G274" t="str">
            <v>ENO</v>
          </cell>
          <cell r="H274" t="str">
            <v>Security, VTY Lbr</v>
          </cell>
          <cell r="I274" t="str">
            <v>Nuclear Security Officer - VY</v>
          </cell>
          <cell r="J274">
            <v>24.1128</v>
          </cell>
          <cell r="K274">
            <v>50154.62</v>
          </cell>
          <cell r="L274" t="str">
            <v>VYIP</v>
          </cell>
          <cell r="M274" t="str">
            <v>V05</v>
          </cell>
          <cell r="N274" t="str">
            <v>YVS</v>
          </cell>
          <cell r="O274">
            <v>50154.62</v>
          </cell>
          <cell r="P274">
            <v>52180.866648000003</v>
          </cell>
          <cell r="Q274">
            <v>52180.866648000003</v>
          </cell>
        </row>
        <row r="275">
          <cell r="A275" t="str">
            <v>000054739</v>
          </cell>
          <cell r="B275" t="str">
            <v>Pinette,Lee C</v>
          </cell>
          <cell r="C275" t="e">
            <v>#N/A</v>
          </cell>
          <cell r="D275">
            <v>38307</v>
          </cell>
          <cell r="E275" t="str">
            <v>20220</v>
          </cell>
          <cell r="F275" t="str">
            <v>NEKQ4</v>
          </cell>
          <cell r="G275" t="str">
            <v>ENO</v>
          </cell>
          <cell r="H275" t="str">
            <v>Security, VTY Lbr</v>
          </cell>
          <cell r="I275" t="str">
            <v>Nuclear Security Officer - VY</v>
          </cell>
          <cell r="J275">
            <v>24.1128</v>
          </cell>
          <cell r="K275">
            <v>50154.62</v>
          </cell>
          <cell r="L275" t="str">
            <v>VYIP</v>
          </cell>
          <cell r="M275" t="str">
            <v>V05</v>
          </cell>
          <cell r="N275" t="str">
            <v>YVS</v>
          </cell>
          <cell r="O275">
            <v>50154.62</v>
          </cell>
          <cell r="P275">
            <v>52180.866648000003</v>
          </cell>
          <cell r="Q275">
            <v>52180.866648000003</v>
          </cell>
        </row>
        <row r="276">
          <cell r="A276" t="str">
            <v>000054740</v>
          </cell>
          <cell r="B276" t="str">
            <v>Ovitt,Brandon William</v>
          </cell>
          <cell r="C276" t="e">
            <v>#N/A</v>
          </cell>
          <cell r="D276">
            <v>39902</v>
          </cell>
          <cell r="E276" t="str">
            <v>20220</v>
          </cell>
          <cell r="F276" t="str">
            <v>NEKQ4</v>
          </cell>
          <cell r="G276" t="str">
            <v>ENO</v>
          </cell>
          <cell r="H276" t="str">
            <v>Security, VTY Lbr</v>
          </cell>
          <cell r="I276" t="str">
            <v>Nuclear Security Officer - VY</v>
          </cell>
          <cell r="J276">
            <v>24.1128</v>
          </cell>
          <cell r="K276">
            <v>50154.62</v>
          </cell>
          <cell r="L276" t="str">
            <v>VYIP</v>
          </cell>
          <cell r="M276" t="str">
            <v>V05</v>
          </cell>
          <cell r="N276" t="str">
            <v>YVS</v>
          </cell>
          <cell r="O276">
            <v>50154.62</v>
          </cell>
          <cell r="P276">
            <v>52180.866648000003</v>
          </cell>
          <cell r="Q276">
            <v>52180.866648000003</v>
          </cell>
        </row>
        <row r="277">
          <cell r="A277" t="str">
            <v>000054741</v>
          </cell>
          <cell r="B277" t="str">
            <v>Pearson,Keith M</v>
          </cell>
          <cell r="C277" t="e">
            <v>#N/A</v>
          </cell>
          <cell r="D277">
            <v>37697</v>
          </cell>
          <cell r="E277" t="str">
            <v>20220</v>
          </cell>
          <cell r="F277" t="str">
            <v>NEKQ4</v>
          </cell>
          <cell r="G277" t="str">
            <v>ENO</v>
          </cell>
          <cell r="H277" t="str">
            <v>Security, VTY Lbr</v>
          </cell>
          <cell r="I277" t="str">
            <v>Nuclear Security Officer - VY</v>
          </cell>
          <cell r="J277">
            <v>24.1128</v>
          </cell>
          <cell r="K277">
            <v>50154.62</v>
          </cell>
          <cell r="L277" t="str">
            <v>VYIP</v>
          </cell>
          <cell r="M277" t="str">
            <v>V05</v>
          </cell>
          <cell r="N277" t="str">
            <v>YVS</v>
          </cell>
          <cell r="O277">
            <v>50154.62</v>
          </cell>
          <cell r="P277">
            <v>52180.866648000003</v>
          </cell>
          <cell r="Q277">
            <v>52180.866648000003</v>
          </cell>
        </row>
        <row r="278">
          <cell r="A278" t="str">
            <v>000054742</v>
          </cell>
          <cell r="B278" t="str">
            <v>Parsons,Jason R</v>
          </cell>
          <cell r="C278" t="e">
            <v>#N/A</v>
          </cell>
          <cell r="D278">
            <v>37452</v>
          </cell>
          <cell r="E278" t="str">
            <v>20220</v>
          </cell>
          <cell r="F278" t="str">
            <v>NEKQ4</v>
          </cell>
          <cell r="G278" t="str">
            <v>ENO</v>
          </cell>
          <cell r="H278" t="str">
            <v>Security, VTY Lbr</v>
          </cell>
          <cell r="I278" t="str">
            <v>Nuclear Security Officer - VY</v>
          </cell>
          <cell r="J278">
            <v>24.1128</v>
          </cell>
          <cell r="K278">
            <v>50154.62</v>
          </cell>
          <cell r="L278" t="str">
            <v>VYIP</v>
          </cell>
          <cell r="M278" t="str">
            <v>V05</v>
          </cell>
          <cell r="N278" t="str">
            <v>YVS</v>
          </cell>
          <cell r="O278">
            <v>50154.62</v>
          </cell>
          <cell r="P278">
            <v>52180.866648000003</v>
          </cell>
          <cell r="Q278">
            <v>52180.866648000003</v>
          </cell>
        </row>
        <row r="279">
          <cell r="A279" t="str">
            <v>000054743</v>
          </cell>
          <cell r="B279" t="str">
            <v>OConnell,Steven S</v>
          </cell>
          <cell r="C279" t="e">
            <v>#N/A</v>
          </cell>
          <cell r="D279">
            <v>37214</v>
          </cell>
          <cell r="E279" t="str">
            <v>20220</v>
          </cell>
          <cell r="F279" t="str">
            <v>NEKQ4</v>
          </cell>
          <cell r="G279" t="str">
            <v>ENO</v>
          </cell>
          <cell r="H279" t="str">
            <v>Security, VTY Lbr</v>
          </cell>
          <cell r="I279" t="str">
            <v>Nuclear Security Officer - VY</v>
          </cell>
          <cell r="J279">
            <v>24.1128</v>
          </cell>
          <cell r="K279">
            <v>50154.62</v>
          </cell>
          <cell r="L279" t="str">
            <v>VYIP</v>
          </cell>
          <cell r="M279" t="str">
            <v>V05</v>
          </cell>
          <cell r="N279" t="str">
            <v>YVS</v>
          </cell>
          <cell r="O279">
            <v>50154.62</v>
          </cell>
          <cell r="P279">
            <v>52180.866648000003</v>
          </cell>
          <cell r="Q279">
            <v>52180.866648000003</v>
          </cell>
        </row>
        <row r="280">
          <cell r="A280" t="str">
            <v>000054745</v>
          </cell>
          <cell r="B280" t="str">
            <v>Curtiss,Steven W</v>
          </cell>
          <cell r="C280" t="e">
            <v>#N/A</v>
          </cell>
          <cell r="D280">
            <v>40014</v>
          </cell>
          <cell r="E280" t="str">
            <v>20220</v>
          </cell>
          <cell r="F280" t="str">
            <v>NEKQ4</v>
          </cell>
          <cell r="G280" t="str">
            <v>ENO</v>
          </cell>
          <cell r="H280" t="str">
            <v>Security, VTY Lbr</v>
          </cell>
          <cell r="I280" t="str">
            <v>Nuclear Security Officer - VY</v>
          </cell>
          <cell r="J280">
            <v>24.1128</v>
          </cell>
          <cell r="K280">
            <v>50154.62</v>
          </cell>
          <cell r="L280" t="str">
            <v>VYIP</v>
          </cell>
          <cell r="M280" t="str">
            <v>V05</v>
          </cell>
          <cell r="N280" t="str">
            <v>YVS</v>
          </cell>
          <cell r="O280">
            <v>50154.62</v>
          </cell>
          <cell r="P280">
            <v>52180.866648000003</v>
          </cell>
          <cell r="Q280">
            <v>52180.866648000003</v>
          </cell>
        </row>
        <row r="281">
          <cell r="A281" t="str">
            <v>000054746</v>
          </cell>
          <cell r="B281" t="str">
            <v>Provost,George Nathan</v>
          </cell>
          <cell r="C281" t="e">
            <v>#N/A</v>
          </cell>
          <cell r="D281">
            <v>37564</v>
          </cell>
          <cell r="E281" t="str">
            <v>20220</v>
          </cell>
          <cell r="F281" t="str">
            <v>NEKQ4</v>
          </cell>
          <cell r="G281" t="str">
            <v>ENO</v>
          </cell>
          <cell r="H281" t="str">
            <v>Security, VTY Lbr</v>
          </cell>
          <cell r="I281" t="str">
            <v>Nuclear Security Officer - VY</v>
          </cell>
          <cell r="J281">
            <v>24.1128</v>
          </cell>
          <cell r="K281">
            <v>50154.62</v>
          </cell>
          <cell r="L281" t="str">
            <v>VYIP</v>
          </cell>
          <cell r="M281" t="str">
            <v>V05</v>
          </cell>
          <cell r="N281" t="str">
            <v>YVS</v>
          </cell>
          <cell r="O281">
            <v>50154.62</v>
          </cell>
          <cell r="P281">
            <v>52180.866648000003</v>
          </cell>
          <cell r="Q281">
            <v>52180.866648000003</v>
          </cell>
        </row>
        <row r="282">
          <cell r="A282" t="str">
            <v>000054747</v>
          </cell>
          <cell r="B282" t="str">
            <v>Kinsman,Todd</v>
          </cell>
          <cell r="C282" t="e">
            <v>#N/A</v>
          </cell>
          <cell r="D282">
            <v>40014</v>
          </cell>
          <cell r="E282" t="str">
            <v>20220</v>
          </cell>
          <cell r="F282" t="str">
            <v>NEKQ4</v>
          </cell>
          <cell r="G282" t="str">
            <v>ENO</v>
          </cell>
          <cell r="H282" t="str">
            <v>Security, VTY Lbr</v>
          </cell>
          <cell r="I282" t="str">
            <v>Nuclear Security Officer - VY</v>
          </cell>
          <cell r="J282">
            <v>24.1128</v>
          </cell>
          <cell r="K282">
            <v>50154.62</v>
          </cell>
          <cell r="L282" t="str">
            <v>VYIP</v>
          </cell>
          <cell r="M282" t="str">
            <v>V05</v>
          </cell>
          <cell r="N282" t="str">
            <v>YVS</v>
          </cell>
          <cell r="O282">
            <v>50154.62</v>
          </cell>
          <cell r="P282">
            <v>52180.866648000003</v>
          </cell>
          <cell r="Q282">
            <v>52180.866648000003</v>
          </cell>
        </row>
        <row r="283">
          <cell r="A283" t="str">
            <v>000054748</v>
          </cell>
          <cell r="B283" t="str">
            <v>Massa,Louis J</v>
          </cell>
          <cell r="C283" t="e">
            <v>#N/A</v>
          </cell>
          <cell r="D283">
            <v>40014</v>
          </cell>
          <cell r="E283" t="str">
            <v>20220</v>
          </cell>
          <cell r="F283" t="str">
            <v>NEKQ4</v>
          </cell>
          <cell r="G283" t="str">
            <v>ENO</v>
          </cell>
          <cell r="H283" t="str">
            <v>Security, VTY Lbr</v>
          </cell>
          <cell r="I283" t="str">
            <v>Nuclear Security Officer - VY</v>
          </cell>
          <cell r="J283">
            <v>24.1128</v>
          </cell>
          <cell r="K283">
            <v>50154.62</v>
          </cell>
          <cell r="L283" t="str">
            <v>VYIP</v>
          </cell>
          <cell r="M283" t="str">
            <v>V05</v>
          </cell>
          <cell r="N283" t="str">
            <v>YVS</v>
          </cell>
          <cell r="O283">
            <v>50154.62</v>
          </cell>
          <cell r="P283">
            <v>52180.866648000003</v>
          </cell>
          <cell r="Q283">
            <v>52180.866648000003</v>
          </cell>
        </row>
        <row r="284">
          <cell r="A284" t="str">
            <v>000054749</v>
          </cell>
          <cell r="B284" t="str">
            <v>Rackham,Kurt E</v>
          </cell>
          <cell r="C284" t="e">
            <v>#N/A</v>
          </cell>
          <cell r="D284">
            <v>37697</v>
          </cell>
          <cell r="E284" t="str">
            <v>20220</v>
          </cell>
          <cell r="F284" t="str">
            <v>NEKQ4</v>
          </cell>
          <cell r="G284" t="str">
            <v>ENO</v>
          </cell>
          <cell r="H284" t="str">
            <v>Security, VTY Lbr</v>
          </cell>
          <cell r="I284" t="str">
            <v>Nuclear Security Officer - VY</v>
          </cell>
          <cell r="J284">
            <v>24.1128</v>
          </cell>
          <cell r="K284">
            <v>50154.62</v>
          </cell>
          <cell r="L284" t="str">
            <v>VYIP</v>
          </cell>
          <cell r="M284" t="str">
            <v>V05</v>
          </cell>
          <cell r="N284" t="str">
            <v>YVS</v>
          </cell>
          <cell r="O284">
            <v>50154.62</v>
          </cell>
          <cell r="P284">
            <v>52180.866648000003</v>
          </cell>
          <cell r="Q284">
            <v>52180.866648000003</v>
          </cell>
        </row>
        <row r="285">
          <cell r="A285" t="str">
            <v>000054752</v>
          </cell>
          <cell r="B285" t="str">
            <v>Shaw,Jeffrey Douglas</v>
          </cell>
          <cell r="C285" t="e">
            <v>#N/A</v>
          </cell>
          <cell r="D285">
            <v>37410</v>
          </cell>
          <cell r="E285" t="str">
            <v>20220</v>
          </cell>
          <cell r="F285" t="str">
            <v>NEKQ4</v>
          </cell>
          <cell r="G285" t="str">
            <v>ENO</v>
          </cell>
          <cell r="H285" t="str">
            <v>Security, VTY Lbr</v>
          </cell>
          <cell r="I285" t="str">
            <v>Nuclear Security Officer - VY</v>
          </cell>
          <cell r="J285">
            <v>24.1128</v>
          </cell>
          <cell r="K285">
            <v>50154.62</v>
          </cell>
          <cell r="L285" t="str">
            <v>VYIP</v>
          </cell>
          <cell r="M285" t="str">
            <v>V05</v>
          </cell>
          <cell r="N285" t="str">
            <v>YVS</v>
          </cell>
          <cell r="O285">
            <v>50154.62</v>
          </cell>
          <cell r="P285">
            <v>52180.866648000003</v>
          </cell>
          <cell r="Q285">
            <v>52180.866648000003</v>
          </cell>
        </row>
        <row r="286">
          <cell r="A286" t="str">
            <v>000054753</v>
          </cell>
          <cell r="B286" t="str">
            <v>Sieber,Michael Peter</v>
          </cell>
          <cell r="C286" t="e">
            <v>#N/A</v>
          </cell>
          <cell r="D286">
            <v>37452</v>
          </cell>
          <cell r="E286" t="str">
            <v>20220</v>
          </cell>
          <cell r="F286" t="str">
            <v>NEKQ4</v>
          </cell>
          <cell r="G286" t="str">
            <v>ENO</v>
          </cell>
          <cell r="H286" t="str">
            <v>Security, VTY Lbr</v>
          </cell>
          <cell r="I286" t="str">
            <v>Nuclear Security Officer - VY</v>
          </cell>
          <cell r="J286">
            <v>24.1128</v>
          </cell>
          <cell r="K286">
            <v>50154.62</v>
          </cell>
          <cell r="L286" t="str">
            <v>VYIP</v>
          </cell>
          <cell r="M286" t="str">
            <v>V05</v>
          </cell>
          <cell r="N286" t="str">
            <v>YVS</v>
          </cell>
          <cell r="O286">
            <v>50154.62</v>
          </cell>
          <cell r="P286">
            <v>52180.866648000003</v>
          </cell>
          <cell r="Q286">
            <v>52180.866648000003</v>
          </cell>
        </row>
        <row r="287">
          <cell r="A287" t="str">
            <v>000054754</v>
          </cell>
          <cell r="B287" t="str">
            <v>Smith,Brian Robert</v>
          </cell>
          <cell r="C287" t="e">
            <v>#N/A</v>
          </cell>
          <cell r="D287">
            <v>37697</v>
          </cell>
          <cell r="E287" t="str">
            <v>20220</v>
          </cell>
          <cell r="F287" t="str">
            <v>NEKQ4</v>
          </cell>
          <cell r="G287" t="str">
            <v>ENO</v>
          </cell>
          <cell r="H287" t="str">
            <v>Security, VTY Lbr</v>
          </cell>
          <cell r="I287" t="str">
            <v>Nuclear Security Officer - VY</v>
          </cell>
          <cell r="J287">
            <v>24.1128</v>
          </cell>
          <cell r="K287">
            <v>50154.62</v>
          </cell>
          <cell r="L287" t="str">
            <v>VYIP</v>
          </cell>
          <cell r="M287" t="str">
            <v>V05</v>
          </cell>
          <cell r="N287" t="str">
            <v>YVS</v>
          </cell>
          <cell r="O287">
            <v>50154.62</v>
          </cell>
          <cell r="P287">
            <v>52180.866648000003</v>
          </cell>
          <cell r="Q287">
            <v>52180.866648000003</v>
          </cell>
        </row>
        <row r="288">
          <cell r="A288" t="str">
            <v>000054758</v>
          </cell>
          <cell r="B288" t="str">
            <v>Johnson,Jason Allen</v>
          </cell>
          <cell r="C288" t="e">
            <v>#N/A</v>
          </cell>
          <cell r="D288">
            <v>37410</v>
          </cell>
          <cell r="E288" t="str">
            <v>20220</v>
          </cell>
          <cell r="F288" t="str">
            <v>NEKQ4</v>
          </cell>
          <cell r="G288" t="str">
            <v>ENO</v>
          </cell>
          <cell r="H288" t="str">
            <v>Security, VTY Lbr</v>
          </cell>
          <cell r="I288" t="str">
            <v>Nuclear Security Officer - VY</v>
          </cell>
          <cell r="J288">
            <v>24.1128</v>
          </cell>
          <cell r="K288">
            <v>50154.62</v>
          </cell>
          <cell r="L288" t="str">
            <v>VYIP</v>
          </cell>
          <cell r="M288" t="str">
            <v>V05</v>
          </cell>
          <cell r="N288" t="str">
            <v>YVS</v>
          </cell>
          <cell r="O288">
            <v>50154.62</v>
          </cell>
          <cell r="P288">
            <v>52180.866648000003</v>
          </cell>
          <cell r="Q288">
            <v>52180.866648000003</v>
          </cell>
        </row>
        <row r="289">
          <cell r="A289" t="str">
            <v>000054765</v>
          </cell>
          <cell r="B289" t="str">
            <v>Cackett,Robert Lawrence</v>
          </cell>
          <cell r="C289" t="e">
            <v>#N/A</v>
          </cell>
          <cell r="D289">
            <v>39902</v>
          </cell>
          <cell r="E289" t="str">
            <v>20220</v>
          </cell>
          <cell r="F289" t="str">
            <v>NEKQ4</v>
          </cell>
          <cell r="G289" t="str">
            <v>ENO</v>
          </cell>
          <cell r="H289" t="str">
            <v>Security, VTY Lbr</v>
          </cell>
          <cell r="I289" t="str">
            <v>Nuclear Security Officer - VY</v>
          </cell>
          <cell r="J289">
            <v>24.1128</v>
          </cell>
          <cell r="K289">
            <v>50154.62</v>
          </cell>
          <cell r="L289" t="str">
            <v>VYIP</v>
          </cell>
          <cell r="M289" t="str">
            <v>V05</v>
          </cell>
          <cell r="N289" t="str">
            <v>YVS</v>
          </cell>
          <cell r="O289">
            <v>50154.62</v>
          </cell>
          <cell r="P289">
            <v>52180.866648000003</v>
          </cell>
          <cell r="Q289">
            <v>52180.866648000003</v>
          </cell>
        </row>
        <row r="290">
          <cell r="A290" t="str">
            <v>000054766</v>
          </cell>
          <cell r="B290" t="str">
            <v>Ainsworth,David W</v>
          </cell>
          <cell r="C290" t="e">
            <v>#N/A</v>
          </cell>
          <cell r="D290">
            <v>39000</v>
          </cell>
          <cell r="E290" t="str">
            <v>20220</v>
          </cell>
          <cell r="F290" t="str">
            <v>NEKQ4</v>
          </cell>
          <cell r="G290" t="str">
            <v>ENO</v>
          </cell>
          <cell r="H290" t="str">
            <v>Security, VTY Lbr</v>
          </cell>
          <cell r="I290" t="str">
            <v>Nuclear Security Officer - VY</v>
          </cell>
          <cell r="J290">
            <v>24.1128</v>
          </cell>
          <cell r="K290">
            <v>50154.62</v>
          </cell>
          <cell r="L290" t="str">
            <v>VYIP</v>
          </cell>
          <cell r="M290" t="str">
            <v>V05</v>
          </cell>
          <cell r="N290" t="str">
            <v>YVS</v>
          </cell>
          <cell r="O290">
            <v>50154.62</v>
          </cell>
          <cell r="P290">
            <v>52180.866648000003</v>
          </cell>
          <cell r="Q290">
            <v>52180.866648000003</v>
          </cell>
        </row>
        <row r="291">
          <cell r="A291" t="str">
            <v>000054769</v>
          </cell>
          <cell r="B291" t="str">
            <v>Bark,David L</v>
          </cell>
          <cell r="C291" t="e">
            <v>#N/A</v>
          </cell>
          <cell r="D291">
            <v>39524</v>
          </cell>
          <cell r="E291" t="str">
            <v>20220</v>
          </cell>
          <cell r="F291" t="str">
            <v>NEKQ4</v>
          </cell>
          <cell r="G291" t="str">
            <v>ENO</v>
          </cell>
          <cell r="H291" t="str">
            <v>Security, VTY Lbr</v>
          </cell>
          <cell r="I291" t="str">
            <v>Nuclear Security Officer - VY</v>
          </cell>
          <cell r="J291">
            <v>24.1128</v>
          </cell>
          <cell r="K291">
            <v>50154.62</v>
          </cell>
          <cell r="L291" t="str">
            <v>VYIP</v>
          </cell>
          <cell r="M291" t="str">
            <v>V05</v>
          </cell>
          <cell r="N291" t="str">
            <v>YVS</v>
          </cell>
          <cell r="O291">
            <v>50154.62</v>
          </cell>
          <cell r="P291">
            <v>52180.866648000003</v>
          </cell>
          <cell r="Q291">
            <v>52180.866648000003</v>
          </cell>
        </row>
        <row r="292">
          <cell r="A292" t="str">
            <v>000054771</v>
          </cell>
          <cell r="B292" t="str">
            <v>Barrett,Melvin T</v>
          </cell>
          <cell r="C292" t="e">
            <v>#N/A</v>
          </cell>
          <cell r="D292">
            <v>37900</v>
          </cell>
          <cell r="E292" t="str">
            <v>20220</v>
          </cell>
          <cell r="F292" t="str">
            <v>NEKQ4</v>
          </cell>
          <cell r="G292" t="str">
            <v>ENO</v>
          </cell>
          <cell r="H292" t="str">
            <v>Security, VTY Lbr</v>
          </cell>
          <cell r="I292" t="str">
            <v>Nuclear Security Officer - VY</v>
          </cell>
          <cell r="J292">
            <v>24.1128</v>
          </cell>
          <cell r="K292">
            <v>50154.62</v>
          </cell>
          <cell r="L292" t="str">
            <v>VYIP</v>
          </cell>
          <cell r="M292" t="str">
            <v>V05</v>
          </cell>
          <cell r="N292" t="str">
            <v>YVS</v>
          </cell>
          <cell r="O292">
            <v>50154.62</v>
          </cell>
          <cell r="P292">
            <v>52180.866648000003</v>
          </cell>
          <cell r="Q292">
            <v>52180.866648000003</v>
          </cell>
        </row>
        <row r="293">
          <cell r="A293" t="str">
            <v>000054772</v>
          </cell>
          <cell r="B293" t="str">
            <v>Beers,Lee A</v>
          </cell>
          <cell r="C293" t="e">
            <v>#N/A</v>
          </cell>
          <cell r="D293">
            <v>37354</v>
          </cell>
          <cell r="E293" t="str">
            <v>20220</v>
          </cell>
          <cell r="F293" t="str">
            <v>NEKQ4</v>
          </cell>
          <cell r="G293" t="str">
            <v>ENO</v>
          </cell>
          <cell r="H293" t="str">
            <v>Security, VTY Lbr</v>
          </cell>
          <cell r="I293" t="str">
            <v>Nuclear Security Officer - VY</v>
          </cell>
          <cell r="J293">
            <v>24.1128</v>
          </cell>
          <cell r="K293">
            <v>50154.62</v>
          </cell>
          <cell r="L293" t="str">
            <v>VYIP</v>
          </cell>
          <cell r="M293" t="str">
            <v>V05</v>
          </cell>
          <cell r="N293" t="str">
            <v>YVS</v>
          </cell>
          <cell r="O293">
            <v>50154.62</v>
          </cell>
          <cell r="P293">
            <v>52180.866648000003</v>
          </cell>
          <cell r="Q293">
            <v>52180.866648000003</v>
          </cell>
        </row>
        <row r="294">
          <cell r="A294" t="str">
            <v>000054774</v>
          </cell>
          <cell r="B294" t="str">
            <v>Glodgett,Michael Allen</v>
          </cell>
          <cell r="C294" t="e">
            <v>#N/A</v>
          </cell>
          <cell r="D294">
            <v>38559</v>
          </cell>
          <cell r="E294" t="str">
            <v>20220</v>
          </cell>
          <cell r="F294" t="str">
            <v>NEKQ4</v>
          </cell>
          <cell r="G294" t="str">
            <v>ENO</v>
          </cell>
          <cell r="H294" t="str">
            <v>Security, VTY Lbr</v>
          </cell>
          <cell r="I294" t="str">
            <v>Nuclear Security Officer - VY</v>
          </cell>
          <cell r="J294">
            <v>24.1128</v>
          </cell>
          <cell r="K294">
            <v>50154.62</v>
          </cell>
          <cell r="L294" t="str">
            <v>VYIP</v>
          </cell>
          <cell r="M294" t="str">
            <v>V05</v>
          </cell>
          <cell r="N294" t="str">
            <v>YVS</v>
          </cell>
          <cell r="O294">
            <v>50154.62</v>
          </cell>
          <cell r="P294">
            <v>52180.866648000003</v>
          </cell>
          <cell r="Q294">
            <v>52180.866648000003</v>
          </cell>
        </row>
        <row r="295">
          <cell r="A295" t="str">
            <v>000054775</v>
          </cell>
          <cell r="B295" t="str">
            <v>Fish,Douglas Robert</v>
          </cell>
          <cell r="C295" t="e">
            <v>#N/A</v>
          </cell>
          <cell r="D295">
            <v>39902</v>
          </cell>
          <cell r="E295" t="str">
            <v>20220</v>
          </cell>
          <cell r="F295" t="str">
            <v>NEKQ4</v>
          </cell>
          <cell r="G295" t="str">
            <v>ENO</v>
          </cell>
          <cell r="H295" t="str">
            <v>Security, VTY Lbr</v>
          </cell>
          <cell r="I295" t="str">
            <v>Nuclear Security Officer - VY</v>
          </cell>
          <cell r="J295">
            <v>24.1128</v>
          </cell>
          <cell r="K295">
            <v>50154.62</v>
          </cell>
          <cell r="L295" t="str">
            <v>VYIP</v>
          </cell>
          <cell r="M295" t="str">
            <v>V05</v>
          </cell>
          <cell r="N295" t="str">
            <v>YVS</v>
          </cell>
          <cell r="O295">
            <v>50154.62</v>
          </cell>
          <cell r="P295">
            <v>52180.866648000003</v>
          </cell>
          <cell r="Q295">
            <v>52180.866648000003</v>
          </cell>
        </row>
        <row r="296">
          <cell r="A296" t="str">
            <v>000054776</v>
          </cell>
          <cell r="B296" t="str">
            <v>Bissonnette,Kevin D</v>
          </cell>
          <cell r="C296" t="e">
            <v>#N/A</v>
          </cell>
          <cell r="D296">
            <v>37354</v>
          </cell>
          <cell r="E296" t="str">
            <v>20220</v>
          </cell>
          <cell r="F296" t="str">
            <v>NEKQ4</v>
          </cell>
          <cell r="G296" t="str">
            <v>ENO</v>
          </cell>
          <cell r="H296" t="str">
            <v>Security, VTY Lbr</v>
          </cell>
          <cell r="I296" t="str">
            <v>Nuclear Security Officer - VY</v>
          </cell>
          <cell r="J296">
            <v>24.1128</v>
          </cell>
          <cell r="K296">
            <v>50154.62</v>
          </cell>
          <cell r="L296" t="str">
            <v>VYIP</v>
          </cell>
          <cell r="M296" t="str">
            <v>V05</v>
          </cell>
          <cell r="N296" t="str">
            <v>YVS</v>
          </cell>
          <cell r="O296">
            <v>50154.62</v>
          </cell>
          <cell r="P296">
            <v>52180.866648000003</v>
          </cell>
          <cell r="Q296">
            <v>52180.866648000003</v>
          </cell>
        </row>
        <row r="297">
          <cell r="A297" t="str">
            <v>000054777</v>
          </cell>
          <cell r="B297" t="str">
            <v>Bissonnette,Donice W</v>
          </cell>
          <cell r="C297" t="e">
            <v>#N/A</v>
          </cell>
          <cell r="D297">
            <v>36080</v>
          </cell>
          <cell r="E297" t="str">
            <v>20220</v>
          </cell>
          <cell r="F297" t="str">
            <v>NEKQ4</v>
          </cell>
          <cell r="G297" t="str">
            <v>ENO</v>
          </cell>
          <cell r="H297" t="str">
            <v>Security, VTY Lbr</v>
          </cell>
          <cell r="I297" t="str">
            <v>Nuclear Security Officer - VY</v>
          </cell>
          <cell r="J297">
            <v>24.1128</v>
          </cell>
          <cell r="K297">
            <v>50154.62</v>
          </cell>
          <cell r="L297" t="str">
            <v>VYIP</v>
          </cell>
          <cell r="M297" t="str">
            <v>V05</v>
          </cell>
          <cell r="N297" t="str">
            <v>YVS</v>
          </cell>
          <cell r="O297">
            <v>50154.62</v>
          </cell>
          <cell r="P297">
            <v>52180.866648000003</v>
          </cell>
          <cell r="Q297">
            <v>52180.866648000003</v>
          </cell>
        </row>
        <row r="298">
          <cell r="A298" t="str">
            <v>000054780</v>
          </cell>
          <cell r="B298" t="str">
            <v>Hescock,Donald Gene</v>
          </cell>
          <cell r="C298" t="e">
            <v>#N/A</v>
          </cell>
          <cell r="D298">
            <v>39000</v>
          </cell>
          <cell r="E298" t="str">
            <v>20220</v>
          </cell>
          <cell r="F298" t="str">
            <v>NEKQ4</v>
          </cell>
          <cell r="G298" t="str">
            <v>ENO</v>
          </cell>
          <cell r="H298" t="str">
            <v>Security, VTY Lbr</v>
          </cell>
          <cell r="I298" t="str">
            <v>Nuclear Security Officer - VY</v>
          </cell>
          <cell r="J298">
            <v>24.1128</v>
          </cell>
          <cell r="K298">
            <v>50154.62</v>
          </cell>
          <cell r="L298" t="str">
            <v>VYIP</v>
          </cell>
          <cell r="M298" t="str">
            <v>V05</v>
          </cell>
          <cell r="N298" t="str">
            <v>YVS</v>
          </cell>
          <cell r="O298">
            <v>50154.62</v>
          </cell>
          <cell r="P298">
            <v>52180.866648000003</v>
          </cell>
          <cell r="Q298">
            <v>52180.866648000003</v>
          </cell>
        </row>
        <row r="299">
          <cell r="A299" t="str">
            <v>000054782</v>
          </cell>
          <cell r="B299" t="str">
            <v>Connelley,Michael Charles</v>
          </cell>
          <cell r="C299" t="e">
            <v>#N/A</v>
          </cell>
          <cell r="D299">
            <v>38726</v>
          </cell>
          <cell r="E299" t="str">
            <v>20220</v>
          </cell>
          <cell r="F299" t="str">
            <v>NEKQ4</v>
          </cell>
          <cell r="G299" t="str">
            <v>ENO</v>
          </cell>
          <cell r="H299" t="str">
            <v>Security, VTY Lbr</v>
          </cell>
          <cell r="I299" t="str">
            <v>Nuclear Security Officer - VY</v>
          </cell>
          <cell r="J299">
            <v>24.1128</v>
          </cell>
          <cell r="K299">
            <v>50154.62</v>
          </cell>
          <cell r="L299" t="str">
            <v>VYIP</v>
          </cell>
          <cell r="M299" t="str">
            <v>V05</v>
          </cell>
          <cell r="N299" t="str">
            <v>YVS</v>
          </cell>
          <cell r="O299">
            <v>50154.62</v>
          </cell>
          <cell r="P299">
            <v>52180.866648000003</v>
          </cell>
          <cell r="Q299">
            <v>52180.866648000003</v>
          </cell>
        </row>
        <row r="300">
          <cell r="A300" t="str">
            <v>000054783</v>
          </cell>
          <cell r="B300" t="str">
            <v>Farnham,Bevan John</v>
          </cell>
          <cell r="C300" t="e">
            <v>#N/A</v>
          </cell>
          <cell r="D300">
            <v>37410</v>
          </cell>
          <cell r="E300" t="str">
            <v>20220</v>
          </cell>
          <cell r="F300" t="str">
            <v>NEKQ4</v>
          </cell>
          <cell r="G300" t="str">
            <v>ENO</v>
          </cell>
          <cell r="H300" t="str">
            <v>Security, VTY Lbr</v>
          </cell>
          <cell r="I300" t="str">
            <v>Nuclear Security Officer - VY</v>
          </cell>
          <cell r="J300">
            <v>24.1128</v>
          </cell>
          <cell r="K300">
            <v>50154.62</v>
          </cell>
          <cell r="L300" t="str">
            <v>VYIP</v>
          </cell>
          <cell r="M300" t="str">
            <v>V05</v>
          </cell>
          <cell r="N300" t="str">
            <v>YVS</v>
          </cell>
          <cell r="O300">
            <v>50154.62</v>
          </cell>
          <cell r="P300">
            <v>52180.866648000003</v>
          </cell>
          <cell r="Q300">
            <v>52180.866648000003</v>
          </cell>
        </row>
        <row r="301">
          <cell r="A301" t="str">
            <v>000054785</v>
          </cell>
          <cell r="B301" t="str">
            <v>Wahlstrom,Richard L</v>
          </cell>
          <cell r="C301" t="e">
            <v>#N/A</v>
          </cell>
          <cell r="D301">
            <v>29766</v>
          </cell>
          <cell r="E301" t="str">
            <v>20220</v>
          </cell>
          <cell r="F301" t="str">
            <v>NEKQ4</v>
          </cell>
          <cell r="G301" t="str">
            <v>ENO</v>
          </cell>
          <cell r="H301" t="str">
            <v>Security, VTY Lbr</v>
          </cell>
          <cell r="I301" t="str">
            <v>Nuclear Security Officer - VY</v>
          </cell>
          <cell r="J301">
            <v>24.1128</v>
          </cell>
          <cell r="K301">
            <v>50154.62</v>
          </cell>
          <cell r="L301" t="str">
            <v>VYIP</v>
          </cell>
          <cell r="M301" t="str">
            <v>V05</v>
          </cell>
          <cell r="N301" t="str">
            <v>YVS</v>
          </cell>
          <cell r="O301">
            <v>50154.62</v>
          </cell>
          <cell r="P301">
            <v>52180.866648000003</v>
          </cell>
          <cell r="Q301">
            <v>52180.866648000003</v>
          </cell>
        </row>
        <row r="302">
          <cell r="A302" t="str">
            <v>000054786</v>
          </cell>
          <cell r="B302" t="str">
            <v>Markiw,Ihor</v>
          </cell>
          <cell r="C302" t="e">
            <v>#N/A</v>
          </cell>
          <cell r="D302">
            <v>40014</v>
          </cell>
          <cell r="E302" t="str">
            <v>20220</v>
          </cell>
          <cell r="F302" t="str">
            <v>NEKQ4</v>
          </cell>
          <cell r="G302" t="str">
            <v>ENO</v>
          </cell>
          <cell r="H302" t="str">
            <v>Security, VTY Lbr</v>
          </cell>
          <cell r="I302" t="str">
            <v>Supv, Security Ops</v>
          </cell>
          <cell r="J302">
            <v>37.838000000000001</v>
          </cell>
          <cell r="K302">
            <v>78702.98</v>
          </cell>
          <cell r="L302" t="str">
            <v>SMIP</v>
          </cell>
          <cell r="M302" t="str">
            <v>NBU</v>
          </cell>
          <cell r="N302" t="str">
            <v>YV2</v>
          </cell>
          <cell r="O302">
            <v>78702.98</v>
          </cell>
          <cell r="P302">
            <v>80867.311950000003</v>
          </cell>
          <cell r="Q302">
            <v>80867.311950000003</v>
          </cell>
        </row>
        <row r="303">
          <cell r="A303" t="str">
            <v>000054787</v>
          </cell>
          <cell r="B303" t="str">
            <v>Neill,Rodney</v>
          </cell>
          <cell r="C303" t="e">
            <v>#N/A</v>
          </cell>
          <cell r="D303">
            <v>40014</v>
          </cell>
          <cell r="E303" t="str">
            <v>20220</v>
          </cell>
          <cell r="F303" t="str">
            <v>NEKQ4</v>
          </cell>
          <cell r="G303" t="str">
            <v>ENO</v>
          </cell>
          <cell r="H303" t="str">
            <v>Security, VTY Lbr</v>
          </cell>
          <cell r="I303" t="str">
            <v>Supv, Security Shift</v>
          </cell>
          <cell r="J303">
            <v>34.023600000000002</v>
          </cell>
          <cell r="K303">
            <v>70769.16</v>
          </cell>
          <cell r="L303" t="str">
            <v>SMIP</v>
          </cell>
          <cell r="M303" t="str">
            <v>NBU</v>
          </cell>
          <cell r="N303" t="str">
            <v>YV2</v>
          </cell>
          <cell r="O303">
            <v>70769.16</v>
          </cell>
          <cell r="P303">
            <v>72715.311900000015</v>
          </cell>
          <cell r="Q303">
            <v>72715.311900000015</v>
          </cell>
        </row>
        <row r="304">
          <cell r="A304" t="str">
            <v>000054789</v>
          </cell>
          <cell r="B304" t="str">
            <v>Coughlin,Dana M</v>
          </cell>
          <cell r="C304" t="e">
            <v>#N/A</v>
          </cell>
          <cell r="D304">
            <v>39902</v>
          </cell>
          <cell r="E304" t="str">
            <v>20220</v>
          </cell>
          <cell r="F304" t="str">
            <v>NEKQ4</v>
          </cell>
          <cell r="G304" t="str">
            <v>ENO</v>
          </cell>
          <cell r="H304" t="str">
            <v>Security, VTY Lbr</v>
          </cell>
          <cell r="I304" t="str">
            <v>Nuclear Security Officer - VY</v>
          </cell>
          <cell r="J304">
            <v>24.1128</v>
          </cell>
          <cell r="K304">
            <v>50154.62</v>
          </cell>
          <cell r="L304" t="str">
            <v>VYIP</v>
          </cell>
          <cell r="M304" t="str">
            <v>V05</v>
          </cell>
          <cell r="N304" t="str">
            <v>YVS</v>
          </cell>
          <cell r="O304">
            <v>50154.62</v>
          </cell>
          <cell r="P304">
            <v>52180.866648000003</v>
          </cell>
          <cell r="Q304">
            <v>52180.866648000003</v>
          </cell>
        </row>
        <row r="305">
          <cell r="A305" t="str">
            <v>000054791</v>
          </cell>
          <cell r="B305" t="str">
            <v>Aubin,Shawn Justin</v>
          </cell>
          <cell r="C305" t="e">
            <v>#N/A</v>
          </cell>
          <cell r="D305">
            <v>38726</v>
          </cell>
          <cell r="E305" t="str">
            <v>20220</v>
          </cell>
          <cell r="F305" t="str">
            <v>NEKQ4</v>
          </cell>
          <cell r="G305" t="str">
            <v>ENO</v>
          </cell>
          <cell r="H305" t="str">
            <v>Security, VTY Lbr</v>
          </cell>
          <cell r="I305" t="str">
            <v>Nuclear Security Officer - VY</v>
          </cell>
          <cell r="J305">
            <v>24.1128</v>
          </cell>
          <cell r="K305">
            <v>50154.62</v>
          </cell>
          <cell r="L305" t="str">
            <v>VYIP</v>
          </cell>
          <cell r="M305" t="str">
            <v>V05</v>
          </cell>
          <cell r="N305" t="str">
            <v>YVS</v>
          </cell>
          <cell r="O305">
            <v>50154.62</v>
          </cell>
          <cell r="P305">
            <v>52180.866648000003</v>
          </cell>
          <cell r="Q305">
            <v>52180.866648000003</v>
          </cell>
        </row>
        <row r="306">
          <cell r="A306" t="str">
            <v>000054792</v>
          </cell>
          <cell r="B306" t="str">
            <v>Miles,Stephen J</v>
          </cell>
          <cell r="C306" t="e">
            <v>#N/A</v>
          </cell>
          <cell r="D306">
            <v>38434</v>
          </cell>
          <cell r="E306" t="str">
            <v>20220</v>
          </cell>
          <cell r="F306" t="str">
            <v>NEKQ4</v>
          </cell>
          <cell r="G306" t="str">
            <v>ENO</v>
          </cell>
          <cell r="H306" t="str">
            <v>Security, VTY Lbr</v>
          </cell>
          <cell r="I306" t="str">
            <v>Nuclear Security Officer - VY</v>
          </cell>
          <cell r="J306">
            <v>24.1128</v>
          </cell>
          <cell r="K306">
            <v>50154.62</v>
          </cell>
          <cell r="L306" t="str">
            <v>VYIP</v>
          </cell>
          <cell r="M306" t="str">
            <v>V05</v>
          </cell>
          <cell r="N306" t="str">
            <v>YVS</v>
          </cell>
          <cell r="O306">
            <v>50154.62</v>
          </cell>
          <cell r="P306">
            <v>52180.866648000003</v>
          </cell>
          <cell r="Q306">
            <v>52180.866648000003</v>
          </cell>
        </row>
        <row r="307">
          <cell r="A307" t="str">
            <v>000054796</v>
          </cell>
          <cell r="B307" t="str">
            <v>Parker,Jeffrey M</v>
          </cell>
          <cell r="C307" t="e">
            <v>#N/A</v>
          </cell>
          <cell r="D307">
            <v>40014</v>
          </cell>
          <cell r="E307" t="str">
            <v>20220</v>
          </cell>
          <cell r="F307" t="str">
            <v>NEKQ4</v>
          </cell>
          <cell r="G307" t="str">
            <v>ENO</v>
          </cell>
          <cell r="H307" t="str">
            <v>Security, VTY Lbr</v>
          </cell>
          <cell r="I307" t="str">
            <v>Supv, Security Shift</v>
          </cell>
          <cell r="J307">
            <v>32.618899999999996</v>
          </cell>
          <cell r="K307">
            <v>67847.399999999994</v>
          </cell>
          <cell r="L307" t="str">
            <v>SMIP</v>
          </cell>
          <cell r="M307" t="str">
            <v>NBU</v>
          </cell>
          <cell r="N307" t="str">
            <v>YV2</v>
          </cell>
          <cell r="O307">
            <v>67847.399999999994</v>
          </cell>
          <cell r="P307">
            <v>69713.203500000003</v>
          </cell>
          <cell r="Q307">
            <v>69713.203500000003</v>
          </cell>
        </row>
        <row r="308">
          <cell r="A308" t="str">
            <v>000054806</v>
          </cell>
          <cell r="B308" t="str">
            <v>Thayer,Aaron D</v>
          </cell>
          <cell r="C308" t="e">
            <v>#N/A</v>
          </cell>
          <cell r="D308">
            <v>35954</v>
          </cell>
          <cell r="E308" t="str">
            <v>20220</v>
          </cell>
          <cell r="F308" t="str">
            <v>NEKQ4</v>
          </cell>
          <cell r="G308" t="str">
            <v>ENO</v>
          </cell>
          <cell r="H308" t="str">
            <v>Security, VTY Lbr</v>
          </cell>
          <cell r="I308" t="str">
            <v>Nuclear Security Officer - VY</v>
          </cell>
          <cell r="J308">
            <v>24.1128</v>
          </cell>
          <cell r="K308">
            <v>50154.62</v>
          </cell>
          <cell r="L308" t="str">
            <v>VYIP</v>
          </cell>
          <cell r="M308" t="str">
            <v>V05</v>
          </cell>
          <cell r="N308" t="str">
            <v>YVS</v>
          </cell>
          <cell r="O308">
            <v>50154.62</v>
          </cell>
          <cell r="P308">
            <v>52180.866648000003</v>
          </cell>
          <cell r="Q308">
            <v>52180.866648000003</v>
          </cell>
        </row>
        <row r="309">
          <cell r="A309" t="str">
            <v>000054816</v>
          </cell>
          <cell r="B309" t="str">
            <v>McGratty,Scott</v>
          </cell>
          <cell r="C309" t="e">
            <v>#N/A</v>
          </cell>
          <cell r="D309">
            <v>40014</v>
          </cell>
          <cell r="E309" t="str">
            <v>20220</v>
          </cell>
          <cell r="F309" t="str">
            <v>NEKQ4</v>
          </cell>
          <cell r="G309" t="str">
            <v>ENO</v>
          </cell>
          <cell r="H309" t="str">
            <v>Security, VTY Lbr</v>
          </cell>
          <cell r="I309" t="str">
            <v>Supv, Security Shift</v>
          </cell>
          <cell r="J309">
            <v>32.6509</v>
          </cell>
          <cell r="K309">
            <v>67913.91</v>
          </cell>
          <cell r="L309" t="str">
            <v>SMIP</v>
          </cell>
          <cell r="M309" t="str">
            <v>NBU</v>
          </cell>
          <cell r="N309" t="str">
            <v>YV2</v>
          </cell>
          <cell r="O309">
            <v>67913.91</v>
          </cell>
          <cell r="P309">
            <v>69781.542525000012</v>
          </cell>
          <cell r="Q309">
            <v>69781.542525000012</v>
          </cell>
        </row>
        <row r="310">
          <cell r="A310" t="str">
            <v>000054883</v>
          </cell>
          <cell r="B310" t="str">
            <v>Miller,Jason Edward</v>
          </cell>
          <cell r="C310" t="e">
            <v>#N/A</v>
          </cell>
          <cell r="D310">
            <v>40042</v>
          </cell>
          <cell r="E310" t="str">
            <v>20200</v>
          </cell>
          <cell r="F310" t="str">
            <v>NEKO1</v>
          </cell>
          <cell r="G310" t="str">
            <v>ENO</v>
          </cell>
          <cell r="H310" t="str">
            <v>Operations, VTY Lbr</v>
          </cell>
          <cell r="I310" t="str">
            <v>Reactor Operator I</v>
          </cell>
          <cell r="J310">
            <v>40.377899999999997</v>
          </cell>
          <cell r="K310">
            <v>83986.03</v>
          </cell>
          <cell r="L310" t="str">
            <v>VYIP</v>
          </cell>
          <cell r="M310" t="str">
            <v>V01</v>
          </cell>
          <cell r="N310" t="str">
            <v>YBV</v>
          </cell>
          <cell r="O310">
            <v>83986.03</v>
          </cell>
          <cell r="P310">
            <v>85665.750599999999</v>
          </cell>
          <cell r="Q310">
            <v>85665.750599999999</v>
          </cell>
        </row>
        <row r="311">
          <cell r="A311" t="str">
            <v>000054912</v>
          </cell>
          <cell r="B311" t="str">
            <v>Aberle,Nathan Allen</v>
          </cell>
          <cell r="C311" t="e">
            <v>#N/A</v>
          </cell>
          <cell r="D311">
            <v>40071</v>
          </cell>
          <cell r="E311" t="str">
            <v>20200</v>
          </cell>
          <cell r="F311" t="str">
            <v>NEKO1</v>
          </cell>
          <cell r="G311" t="str">
            <v>ENO</v>
          </cell>
          <cell r="H311" t="str">
            <v>Operations, VTY Lbr</v>
          </cell>
          <cell r="I311" t="str">
            <v>Reactor Operator I</v>
          </cell>
          <cell r="J311">
            <v>40.377899999999997</v>
          </cell>
          <cell r="K311">
            <v>83986.03</v>
          </cell>
          <cell r="L311" t="str">
            <v>VYIP</v>
          </cell>
          <cell r="M311" t="str">
            <v>V01</v>
          </cell>
          <cell r="N311" t="str">
            <v>YBV</v>
          </cell>
          <cell r="O311">
            <v>83986.03</v>
          </cell>
          <cell r="P311">
            <v>85665.750599999999</v>
          </cell>
          <cell r="Q311">
            <v>85665.750599999999</v>
          </cell>
        </row>
        <row r="312">
          <cell r="A312" t="str">
            <v>000054994</v>
          </cell>
          <cell r="B312" t="str">
            <v>Cadran,Mark Richard</v>
          </cell>
          <cell r="C312" t="e">
            <v>#N/A</v>
          </cell>
          <cell r="D312">
            <v>40175</v>
          </cell>
          <cell r="E312" t="str">
            <v>20220</v>
          </cell>
          <cell r="F312" t="str">
            <v>NEKQ4</v>
          </cell>
          <cell r="G312" t="str">
            <v>ENO</v>
          </cell>
          <cell r="H312" t="str">
            <v>Security, VTY Lbr</v>
          </cell>
          <cell r="I312" t="str">
            <v>Nuclear Security Officer - VY</v>
          </cell>
          <cell r="J312">
            <v>24.1128</v>
          </cell>
          <cell r="K312">
            <v>50154.62</v>
          </cell>
          <cell r="L312" t="str">
            <v>VYIP</v>
          </cell>
          <cell r="M312" t="str">
            <v>V05</v>
          </cell>
          <cell r="N312" t="str">
            <v>YVS</v>
          </cell>
          <cell r="O312">
            <v>50154.62</v>
          </cell>
          <cell r="P312">
            <v>52180.866648000003</v>
          </cell>
          <cell r="Q312">
            <v>52180.866648000003</v>
          </cell>
        </row>
        <row r="313">
          <cell r="A313" t="str">
            <v>000054996</v>
          </cell>
          <cell r="B313" t="str">
            <v>Baker,Bradley Donald</v>
          </cell>
          <cell r="C313" t="e">
            <v>#N/A</v>
          </cell>
          <cell r="D313">
            <v>40175</v>
          </cell>
          <cell r="E313" t="str">
            <v>20220</v>
          </cell>
          <cell r="F313" t="str">
            <v>NEKQ4</v>
          </cell>
          <cell r="G313" t="str">
            <v>ENO</v>
          </cell>
          <cell r="H313" t="str">
            <v>Security, VTY Lbr</v>
          </cell>
          <cell r="I313" t="str">
            <v>Nuclear Security Officer - VY</v>
          </cell>
          <cell r="J313">
            <v>24.1128</v>
          </cell>
          <cell r="K313">
            <v>50154.62</v>
          </cell>
          <cell r="L313" t="str">
            <v>VYIP</v>
          </cell>
          <cell r="M313" t="str">
            <v>V05</v>
          </cell>
          <cell r="N313" t="str">
            <v>YVS</v>
          </cell>
          <cell r="O313">
            <v>50154.62</v>
          </cell>
          <cell r="P313">
            <v>52180.866648000003</v>
          </cell>
          <cell r="Q313">
            <v>52180.866648000003</v>
          </cell>
        </row>
        <row r="314">
          <cell r="A314" t="str">
            <v>000055455</v>
          </cell>
          <cell r="B314" t="str">
            <v>Romano,Michael A</v>
          </cell>
          <cell r="C314" t="e">
            <v>#N/A</v>
          </cell>
          <cell r="D314">
            <v>40385</v>
          </cell>
          <cell r="E314" t="str">
            <v>20220</v>
          </cell>
          <cell r="F314" t="str">
            <v>NEKQ4</v>
          </cell>
          <cell r="G314" t="str">
            <v>ENO</v>
          </cell>
          <cell r="H314" t="str">
            <v>Security, VTY Lbr</v>
          </cell>
          <cell r="I314" t="str">
            <v>Nuclear Security Officer - VY</v>
          </cell>
          <cell r="J314">
            <v>24.1128</v>
          </cell>
          <cell r="K314">
            <v>50154.62</v>
          </cell>
          <cell r="L314" t="str">
            <v>VYIP</v>
          </cell>
          <cell r="M314" t="str">
            <v>V05</v>
          </cell>
          <cell r="N314" t="str">
            <v>YVS</v>
          </cell>
          <cell r="O314">
            <v>50154.62</v>
          </cell>
          <cell r="P314">
            <v>52180.866648000003</v>
          </cell>
          <cell r="Q314">
            <v>52180.866648000003</v>
          </cell>
        </row>
        <row r="315">
          <cell r="A315" t="str">
            <v>000055456</v>
          </cell>
          <cell r="B315" t="str">
            <v>DeCosta,Matthew Stephen</v>
          </cell>
          <cell r="C315" t="e">
            <v>#N/A</v>
          </cell>
          <cell r="D315">
            <v>40385</v>
          </cell>
          <cell r="E315" t="str">
            <v>20220</v>
          </cell>
          <cell r="F315" t="str">
            <v>NEKQ4</v>
          </cell>
          <cell r="G315" t="str">
            <v>ENO</v>
          </cell>
          <cell r="H315" t="str">
            <v>Security, VTY Lbr</v>
          </cell>
          <cell r="I315" t="str">
            <v>Nuclear Security Officer - VY</v>
          </cell>
          <cell r="J315">
            <v>24.1128</v>
          </cell>
          <cell r="K315">
            <v>50154.62</v>
          </cell>
          <cell r="L315" t="str">
            <v>VYIP</v>
          </cell>
          <cell r="M315" t="str">
            <v>V05</v>
          </cell>
          <cell r="N315" t="str">
            <v>YVS</v>
          </cell>
          <cell r="O315">
            <v>50154.62</v>
          </cell>
          <cell r="P315">
            <v>52180.866648000003</v>
          </cell>
          <cell r="Q315">
            <v>52180.866648000003</v>
          </cell>
        </row>
        <row r="316">
          <cell r="A316" t="str">
            <v>000055465</v>
          </cell>
          <cell r="B316" t="str">
            <v>Leclaire Sr.,Ronald Oliver</v>
          </cell>
          <cell r="C316" t="e">
            <v>#N/A</v>
          </cell>
          <cell r="D316">
            <v>40385</v>
          </cell>
          <cell r="E316" t="str">
            <v>20220</v>
          </cell>
          <cell r="F316" t="str">
            <v>NEKQ4</v>
          </cell>
          <cell r="G316" t="str">
            <v>ENO</v>
          </cell>
          <cell r="H316" t="str">
            <v>Security, VTY Lbr</v>
          </cell>
          <cell r="I316" t="str">
            <v>Nuclear Security Officer - VY</v>
          </cell>
          <cell r="J316">
            <v>24.1128</v>
          </cell>
          <cell r="K316">
            <v>50154.62</v>
          </cell>
          <cell r="L316" t="str">
            <v>VYIP</v>
          </cell>
          <cell r="M316" t="str">
            <v>V05</v>
          </cell>
          <cell r="N316" t="str">
            <v>YVS</v>
          </cell>
          <cell r="O316">
            <v>50154.62</v>
          </cell>
          <cell r="P316">
            <v>52180.866648000003</v>
          </cell>
          <cell r="Q316">
            <v>52180.866648000003</v>
          </cell>
        </row>
        <row r="317">
          <cell r="A317" t="str">
            <v>000055466</v>
          </cell>
          <cell r="B317" t="str">
            <v>Thayer Jr.,Paul Alan</v>
          </cell>
          <cell r="C317" t="e">
            <v>#N/A</v>
          </cell>
          <cell r="D317">
            <v>40385</v>
          </cell>
          <cell r="E317" t="str">
            <v>20220</v>
          </cell>
          <cell r="F317" t="str">
            <v>NEKQ4</v>
          </cell>
          <cell r="G317" t="str">
            <v>ENO</v>
          </cell>
          <cell r="H317" t="str">
            <v>Security, VTY Lbr</v>
          </cell>
          <cell r="I317" t="str">
            <v>Nuclear Security Officer - VY</v>
          </cell>
          <cell r="J317">
            <v>24.1128</v>
          </cell>
          <cell r="K317">
            <v>50154.62</v>
          </cell>
          <cell r="L317" t="str">
            <v>VYIP</v>
          </cell>
          <cell r="M317" t="str">
            <v>V05</v>
          </cell>
          <cell r="N317" t="str">
            <v>YVS</v>
          </cell>
          <cell r="O317">
            <v>50154.62</v>
          </cell>
          <cell r="P317">
            <v>52180.866648000003</v>
          </cell>
          <cell r="Q317">
            <v>52180.866648000003</v>
          </cell>
        </row>
        <row r="318">
          <cell r="A318" t="str">
            <v>000055467</v>
          </cell>
          <cell r="B318" t="str">
            <v>Boyer,Jeffrey Rice</v>
          </cell>
          <cell r="C318" t="e">
            <v>#N/A</v>
          </cell>
          <cell r="D318">
            <v>40385</v>
          </cell>
          <cell r="E318" t="str">
            <v>20220</v>
          </cell>
          <cell r="F318" t="str">
            <v>NEKQ4</v>
          </cell>
          <cell r="G318" t="str">
            <v>ENO</v>
          </cell>
          <cell r="H318" t="str">
            <v>Security, VTY Lbr</v>
          </cell>
          <cell r="I318" t="str">
            <v>Nuclear Security Officer - VY</v>
          </cell>
          <cell r="J318">
            <v>24.1128</v>
          </cell>
          <cell r="K318">
            <v>50154.62</v>
          </cell>
          <cell r="L318" t="str">
            <v>VYIP</v>
          </cell>
          <cell r="M318" t="str">
            <v>V05</v>
          </cell>
          <cell r="N318" t="str">
            <v>YVS</v>
          </cell>
          <cell r="O318">
            <v>50154.62</v>
          </cell>
          <cell r="P318">
            <v>52180.866648000003</v>
          </cell>
          <cell r="Q318">
            <v>52180.866648000003</v>
          </cell>
        </row>
        <row r="319">
          <cell r="A319" t="str">
            <v>000055469</v>
          </cell>
          <cell r="B319" t="str">
            <v>McBride,Brian Calder</v>
          </cell>
          <cell r="C319" t="e">
            <v>#N/A</v>
          </cell>
          <cell r="D319">
            <v>38789</v>
          </cell>
          <cell r="E319" t="str">
            <v>20220</v>
          </cell>
          <cell r="F319" t="str">
            <v>NEKQ4</v>
          </cell>
          <cell r="G319" t="str">
            <v>ENO</v>
          </cell>
          <cell r="H319" t="str">
            <v>Security, VTY Lbr</v>
          </cell>
          <cell r="I319" t="str">
            <v>Nuclear Security Officer - VY</v>
          </cell>
          <cell r="J319">
            <v>24.1128</v>
          </cell>
          <cell r="K319">
            <v>50154.62</v>
          </cell>
          <cell r="L319" t="str">
            <v>VYIP</v>
          </cell>
          <cell r="M319" t="str">
            <v>V05</v>
          </cell>
          <cell r="N319" t="str">
            <v>YVS</v>
          </cell>
          <cell r="O319">
            <v>50154.62</v>
          </cell>
          <cell r="P319">
            <v>52180.866648000003</v>
          </cell>
          <cell r="Q319">
            <v>52180.866648000003</v>
          </cell>
        </row>
        <row r="320">
          <cell r="A320" t="str">
            <v>000055500</v>
          </cell>
          <cell r="B320" t="str">
            <v>Dissinger Jr,Charles H.</v>
          </cell>
          <cell r="C320" t="e">
            <v>#N/A</v>
          </cell>
          <cell r="D320">
            <v>40415</v>
          </cell>
          <cell r="E320" t="str">
            <v>20210</v>
          </cell>
          <cell r="F320" t="str">
            <v>NEKQ7</v>
          </cell>
          <cell r="G320" t="str">
            <v>ENO</v>
          </cell>
          <cell r="H320" t="str">
            <v>Emergency Planning, VTY Lbr</v>
          </cell>
          <cell r="I320" t="str">
            <v>Planner, Sr Emergency (Nuc)</v>
          </cell>
          <cell r="J320">
            <v>47.471699999999998</v>
          </cell>
          <cell r="K320">
            <v>98741.1</v>
          </cell>
          <cell r="L320" t="str">
            <v>EXIP</v>
          </cell>
          <cell r="M320" t="str">
            <v>NBU</v>
          </cell>
          <cell r="N320" t="str">
            <v>YV2</v>
          </cell>
          <cell r="O320">
            <v>98741.1</v>
          </cell>
          <cell r="P320">
            <v>101456.48025000001</v>
          </cell>
          <cell r="Q320">
            <v>101456.48025000001</v>
          </cell>
        </row>
        <row r="321">
          <cell r="A321" t="str">
            <v>000055835</v>
          </cell>
          <cell r="B321" t="str">
            <v>Bates,Chris L</v>
          </cell>
          <cell r="C321" t="e">
            <v>#N/A</v>
          </cell>
          <cell r="D321">
            <v>40596</v>
          </cell>
          <cell r="E321" t="str">
            <v>20200</v>
          </cell>
          <cell r="F321" t="str">
            <v>NEKR9</v>
          </cell>
          <cell r="G321" t="str">
            <v>ENO</v>
          </cell>
          <cell r="H321" t="str">
            <v>Eng - Programs, VTY Lbr</v>
          </cell>
          <cell r="I321" t="str">
            <v>Sr Engineer (Nuc)</v>
          </cell>
          <cell r="J321">
            <v>46.900700000000001</v>
          </cell>
          <cell r="K321">
            <v>97553.43</v>
          </cell>
          <cell r="L321" t="str">
            <v>EXIP</v>
          </cell>
          <cell r="M321" t="str">
            <v>NBU</v>
          </cell>
          <cell r="N321" t="str">
            <v>YV2</v>
          </cell>
          <cell r="O321">
            <v>97553.43</v>
          </cell>
          <cell r="P321">
            <v>100236.14932500001</v>
          </cell>
          <cell r="Q321">
            <v>100236.14932500001</v>
          </cell>
        </row>
        <row r="322">
          <cell r="A322" t="str">
            <v>000056246</v>
          </cell>
          <cell r="B322" t="str">
            <v>Byrne,Brian Paul</v>
          </cell>
          <cell r="C322" t="e">
            <v>#N/A</v>
          </cell>
          <cell r="D322">
            <v>40798</v>
          </cell>
          <cell r="E322" t="str">
            <v>20220</v>
          </cell>
          <cell r="F322" t="str">
            <v>NEKQ4</v>
          </cell>
          <cell r="G322" t="str">
            <v>ENO</v>
          </cell>
          <cell r="H322" t="str">
            <v>Security, VTY Lbr</v>
          </cell>
          <cell r="I322" t="str">
            <v>Supv, Security Shift</v>
          </cell>
          <cell r="J322">
            <v>31.843800000000002</v>
          </cell>
          <cell r="K322">
            <v>66235</v>
          </cell>
          <cell r="L322" t="str">
            <v>SMIP</v>
          </cell>
          <cell r="M322" t="str">
            <v>NBU</v>
          </cell>
          <cell r="N322" t="str">
            <v>YV2</v>
          </cell>
          <cell r="O322">
            <v>66235</v>
          </cell>
          <cell r="P322">
            <v>68056.462500000009</v>
          </cell>
          <cell r="Q322">
            <v>68056.462500000009</v>
          </cell>
        </row>
        <row r="323">
          <cell r="A323" t="str">
            <v>000056380</v>
          </cell>
          <cell r="B323" t="str">
            <v>Bardin,Nicole Ashley</v>
          </cell>
          <cell r="C323" t="e">
            <v>#N/A</v>
          </cell>
          <cell r="D323">
            <v>40868</v>
          </cell>
          <cell r="E323" t="str">
            <v>20220</v>
          </cell>
          <cell r="F323" t="str">
            <v>NEKQ4</v>
          </cell>
          <cell r="G323" t="str">
            <v>ENO</v>
          </cell>
          <cell r="H323" t="str">
            <v>Security, VTY Lbr</v>
          </cell>
          <cell r="I323" t="str">
            <v>Asst, Administrative III (NE)</v>
          </cell>
          <cell r="J323">
            <v>20.7866</v>
          </cell>
          <cell r="K323">
            <v>43236.13</v>
          </cell>
          <cell r="L323" t="str">
            <v>TSIP</v>
          </cell>
          <cell r="M323" t="str">
            <v>NBU</v>
          </cell>
          <cell r="N323" t="str">
            <v>YV3</v>
          </cell>
          <cell r="O323">
            <v>43236.13</v>
          </cell>
          <cell r="P323">
            <v>44425.123574999998</v>
          </cell>
          <cell r="Q323">
            <v>44425.123574999998</v>
          </cell>
        </row>
        <row r="324">
          <cell r="A324" t="str">
            <v>000056422</v>
          </cell>
          <cell r="B324" t="str">
            <v>Nelson,Heidi A</v>
          </cell>
          <cell r="C324" t="e">
            <v>#N/A</v>
          </cell>
          <cell r="D324">
            <v>40896</v>
          </cell>
          <cell r="E324" t="str">
            <v>20220</v>
          </cell>
          <cell r="F324" t="str">
            <v>NEKQ4</v>
          </cell>
          <cell r="G324" t="str">
            <v>ENO</v>
          </cell>
          <cell r="H324" t="str">
            <v>Security, VTY Lbr</v>
          </cell>
          <cell r="I324" t="str">
            <v>Supv, Security Shift</v>
          </cell>
          <cell r="J324">
            <v>32.478999999999999</v>
          </cell>
          <cell r="K324">
            <v>67556.39</v>
          </cell>
          <cell r="L324" t="str">
            <v>SMIP</v>
          </cell>
          <cell r="M324" t="str">
            <v>NBU</v>
          </cell>
          <cell r="N324" t="str">
            <v>YV2</v>
          </cell>
          <cell r="O324">
            <v>67556.39</v>
          </cell>
          <cell r="P324">
            <v>69414.190725000008</v>
          </cell>
          <cell r="Q324">
            <v>69414.190725000008</v>
          </cell>
        </row>
        <row r="325">
          <cell r="A325" t="str">
            <v>000056429</v>
          </cell>
          <cell r="B325" t="str">
            <v>Andrus,Jennifer Lynn</v>
          </cell>
          <cell r="C325" t="e">
            <v>#N/A</v>
          </cell>
          <cell r="D325">
            <v>40897</v>
          </cell>
          <cell r="E325" t="str">
            <v>20220</v>
          </cell>
          <cell r="F325" t="str">
            <v>NEKQ4</v>
          </cell>
          <cell r="G325" t="str">
            <v>ENO</v>
          </cell>
          <cell r="H325" t="str">
            <v>Security, VTY Lbr</v>
          </cell>
          <cell r="I325" t="str">
            <v>Supv, Security Shift</v>
          </cell>
          <cell r="J325">
            <v>31.843800000000002</v>
          </cell>
          <cell r="K325">
            <v>66235</v>
          </cell>
          <cell r="L325" t="str">
            <v>SMIP</v>
          </cell>
          <cell r="M325" t="str">
            <v>NBU</v>
          </cell>
          <cell r="N325" t="str">
            <v>YV2</v>
          </cell>
          <cell r="O325">
            <v>66235</v>
          </cell>
          <cell r="P325">
            <v>68056.462500000009</v>
          </cell>
          <cell r="Q325">
            <v>68056.462500000009</v>
          </cell>
        </row>
        <row r="326">
          <cell r="A326" t="str">
            <v>000056573</v>
          </cell>
          <cell r="B326" t="str">
            <v>Godin,Matthew J</v>
          </cell>
          <cell r="C326" t="e">
            <v>#N/A</v>
          </cell>
          <cell r="D326">
            <v>40952</v>
          </cell>
          <cell r="E326" t="str">
            <v>20220</v>
          </cell>
          <cell r="F326" t="str">
            <v>NEKQ4</v>
          </cell>
          <cell r="G326" t="str">
            <v>ENO</v>
          </cell>
          <cell r="H326" t="str">
            <v>Security, VTY Lbr</v>
          </cell>
          <cell r="I326" t="str">
            <v>Supv, Security Shift</v>
          </cell>
          <cell r="J326">
            <v>31.3538</v>
          </cell>
          <cell r="K326">
            <v>65216</v>
          </cell>
          <cell r="L326" t="str">
            <v>SMIP</v>
          </cell>
          <cell r="M326" t="str">
            <v>NBU</v>
          </cell>
          <cell r="N326" t="str">
            <v>YV2</v>
          </cell>
          <cell r="O326">
            <v>65216</v>
          </cell>
          <cell r="P326">
            <v>67009.440000000002</v>
          </cell>
          <cell r="Q326">
            <v>67009.440000000002</v>
          </cell>
        </row>
        <row r="327">
          <cell r="A327" t="str">
            <v>000056825</v>
          </cell>
          <cell r="B327" t="str">
            <v>Green,Harriet C</v>
          </cell>
          <cell r="C327" t="e">
            <v>#N/A</v>
          </cell>
          <cell r="D327">
            <v>41050</v>
          </cell>
          <cell r="E327" t="str">
            <v>20200</v>
          </cell>
          <cell r="F327" t="str">
            <v>NEKQ1</v>
          </cell>
          <cell r="G327" t="str">
            <v>ENO</v>
          </cell>
          <cell r="H327" t="str">
            <v>Admin Services, VTY Lbr</v>
          </cell>
          <cell r="I327" t="str">
            <v>Specialist III, Admin (Nuc) NE</v>
          </cell>
          <cell r="J327">
            <v>20.398</v>
          </cell>
          <cell r="K327">
            <v>42427.839999999997</v>
          </cell>
          <cell r="L327" t="str">
            <v>TSIP</v>
          </cell>
          <cell r="M327" t="str">
            <v>NBU</v>
          </cell>
          <cell r="N327" t="str">
            <v>YV3</v>
          </cell>
          <cell r="O327">
            <v>42427.839999999997</v>
          </cell>
          <cell r="P327">
            <v>43594.605600000003</v>
          </cell>
          <cell r="Q327">
            <v>43594.605600000003</v>
          </cell>
        </row>
        <row r="328">
          <cell r="A328" t="str">
            <v>000057124</v>
          </cell>
          <cell r="B328" t="str">
            <v>DeLorenzo,Leonard F</v>
          </cell>
          <cell r="C328" t="e">
            <v>#N/A</v>
          </cell>
          <cell r="D328">
            <v>41134</v>
          </cell>
          <cell r="E328" t="str">
            <v>20220</v>
          </cell>
          <cell r="F328" t="str">
            <v>NEKA2</v>
          </cell>
          <cell r="G328" t="str">
            <v>ENO</v>
          </cell>
          <cell r="H328" t="str">
            <v>Security Training, VTY Lbr</v>
          </cell>
          <cell r="I328" t="str">
            <v>Supv, Security Training</v>
          </cell>
          <cell r="J328">
            <v>31.6875</v>
          </cell>
          <cell r="K328">
            <v>65910</v>
          </cell>
          <cell r="L328" t="str">
            <v>SMIP</v>
          </cell>
          <cell r="M328" t="str">
            <v>NBU</v>
          </cell>
          <cell r="N328" t="str">
            <v>YV2</v>
          </cell>
          <cell r="O328">
            <v>65910</v>
          </cell>
          <cell r="P328">
            <v>67722.525000000009</v>
          </cell>
          <cell r="Q328">
            <v>67722.525000000009</v>
          </cell>
        </row>
        <row r="329">
          <cell r="A329" t="str">
            <v>000057132</v>
          </cell>
          <cell r="B329" t="str">
            <v>Huff,James A</v>
          </cell>
          <cell r="C329" t="e">
            <v>#N/A</v>
          </cell>
          <cell r="D329">
            <v>41141</v>
          </cell>
          <cell r="E329" t="str">
            <v>20220</v>
          </cell>
          <cell r="F329" t="str">
            <v>NEKQ4</v>
          </cell>
          <cell r="G329" t="str">
            <v>ENO</v>
          </cell>
          <cell r="H329" t="str">
            <v>Security, VTY Lbr</v>
          </cell>
          <cell r="I329" t="str">
            <v>Supv, Security Shift</v>
          </cell>
          <cell r="J329">
            <v>30.863900000000001</v>
          </cell>
          <cell r="K329">
            <v>64197</v>
          </cell>
          <cell r="L329" t="str">
            <v>SMIP</v>
          </cell>
          <cell r="M329" t="str">
            <v>NBU</v>
          </cell>
          <cell r="N329" t="str">
            <v>YV2</v>
          </cell>
          <cell r="O329">
            <v>64197</v>
          </cell>
          <cell r="P329">
            <v>65962.41750000001</v>
          </cell>
          <cell r="Q329">
            <v>65962.41750000001</v>
          </cell>
        </row>
        <row r="330">
          <cell r="A330" t="str">
            <v>000057230</v>
          </cell>
          <cell r="B330" t="str">
            <v>Tourville,Jonathan E</v>
          </cell>
          <cell r="C330" t="e">
            <v>#N/A</v>
          </cell>
          <cell r="D330">
            <v>41178</v>
          </cell>
          <cell r="E330" t="str">
            <v>20220</v>
          </cell>
          <cell r="F330" t="str">
            <v>NEKQ4</v>
          </cell>
          <cell r="G330" t="str">
            <v>ENO</v>
          </cell>
          <cell r="H330" t="str">
            <v>Security, VTY Lbr</v>
          </cell>
          <cell r="I330" t="str">
            <v>Supv, Security Shift</v>
          </cell>
          <cell r="J330">
            <v>31.843800000000002</v>
          </cell>
          <cell r="K330">
            <v>66235</v>
          </cell>
          <cell r="L330" t="str">
            <v>SMIP</v>
          </cell>
          <cell r="M330" t="str">
            <v>NBU</v>
          </cell>
          <cell r="N330" t="str">
            <v>YV2</v>
          </cell>
          <cell r="O330">
            <v>66235</v>
          </cell>
          <cell r="P330">
            <v>68056.462500000009</v>
          </cell>
          <cell r="Q330">
            <v>68056.462500000009</v>
          </cell>
        </row>
        <row r="331">
          <cell r="A331" t="str">
            <v>000057467</v>
          </cell>
          <cell r="B331" t="str">
            <v>Boyle,John W</v>
          </cell>
          <cell r="C331" t="e">
            <v>#N/A</v>
          </cell>
          <cell r="D331">
            <v>41246</v>
          </cell>
          <cell r="E331" t="str">
            <v>20200</v>
          </cell>
          <cell r="F331" t="str">
            <v>NEKR7</v>
          </cell>
          <cell r="G331" t="str">
            <v>ENO</v>
          </cell>
          <cell r="H331" t="str">
            <v>Engineering, VTY Lbr</v>
          </cell>
          <cell r="I331" t="str">
            <v>Dir, Engineering - NUC</v>
          </cell>
          <cell r="J331">
            <v>88.942300000000003</v>
          </cell>
          <cell r="K331">
            <v>185000</v>
          </cell>
          <cell r="L331" t="str">
            <v>SMIP</v>
          </cell>
          <cell r="M331" t="str">
            <v>NBU</v>
          </cell>
          <cell r="N331" t="str">
            <v>YV2</v>
          </cell>
          <cell r="O331">
            <v>185000</v>
          </cell>
          <cell r="P331">
            <v>190087.50000000003</v>
          </cell>
          <cell r="Q331">
            <v>190087.50000000003</v>
          </cell>
        </row>
        <row r="332">
          <cell r="A332" t="str">
            <v>000057704</v>
          </cell>
          <cell r="B332" t="str">
            <v>Dushane,Michael F</v>
          </cell>
          <cell r="C332" t="e">
            <v>#N/A</v>
          </cell>
          <cell r="D332">
            <v>41324</v>
          </cell>
          <cell r="E332" t="str">
            <v>20200</v>
          </cell>
          <cell r="F332" t="str">
            <v>NEKO1</v>
          </cell>
          <cell r="G332" t="str">
            <v>ENO</v>
          </cell>
          <cell r="H332" t="str">
            <v>Operations, VTY Lbr</v>
          </cell>
          <cell r="I332" t="str">
            <v>Auxiliary Operator I - VY</v>
          </cell>
          <cell r="J332">
            <v>31.295200000000001</v>
          </cell>
          <cell r="K332">
            <v>65094.02</v>
          </cell>
          <cell r="L332" t="str">
            <v>VYIP</v>
          </cell>
          <cell r="M332" t="str">
            <v>V01</v>
          </cell>
          <cell r="N332" t="str">
            <v>YBV</v>
          </cell>
          <cell r="O332">
            <v>65094.02</v>
          </cell>
          <cell r="P332">
            <v>66395.900399999999</v>
          </cell>
          <cell r="Q332">
            <v>66395.900399999999</v>
          </cell>
        </row>
        <row r="333">
          <cell r="A333" t="str">
            <v>000057922</v>
          </cell>
          <cell r="B333" t="str">
            <v>Wagner,Jeffrey D</v>
          </cell>
          <cell r="C333" t="e">
            <v>#N/A</v>
          </cell>
          <cell r="D333">
            <v>41400</v>
          </cell>
          <cell r="E333" t="str">
            <v>20200</v>
          </cell>
          <cell r="F333" t="str">
            <v>NEKR5</v>
          </cell>
          <cell r="G333" t="str">
            <v>ENO</v>
          </cell>
          <cell r="H333" t="str">
            <v>Project Management, VTY Lbr</v>
          </cell>
          <cell r="I333" t="str">
            <v>Project Manager - NUC</v>
          </cell>
          <cell r="J333">
            <v>56.730800000000002</v>
          </cell>
          <cell r="K333">
            <v>118000</v>
          </cell>
          <cell r="L333" t="str">
            <v>EXIP</v>
          </cell>
          <cell r="M333" t="str">
            <v>NBU</v>
          </cell>
          <cell r="N333" t="str">
            <v>YV2</v>
          </cell>
          <cell r="O333">
            <v>118000</v>
          </cell>
          <cell r="P333">
            <v>121245.00000000001</v>
          </cell>
          <cell r="Q333">
            <v>121245.00000000001</v>
          </cell>
        </row>
        <row r="334">
          <cell r="A334" t="str">
            <v>000058230</v>
          </cell>
          <cell r="B334" t="str">
            <v>Chappell,Coley C</v>
          </cell>
          <cell r="C334" t="e">
            <v>#N/A</v>
          </cell>
          <cell r="D334">
            <v>41477</v>
          </cell>
          <cell r="E334" t="str">
            <v>20200</v>
          </cell>
          <cell r="F334" t="str">
            <v>NEKK4</v>
          </cell>
          <cell r="G334" t="str">
            <v>ENO</v>
          </cell>
          <cell r="H334" t="str">
            <v>Licensing, VTY Lbr</v>
          </cell>
          <cell r="I334" t="str">
            <v>Mgr, Licensing         -</v>
          </cell>
          <cell r="J334">
            <v>73.557699999999997</v>
          </cell>
          <cell r="K334">
            <v>153000</v>
          </cell>
          <cell r="L334" t="str">
            <v>SMIP</v>
          </cell>
          <cell r="M334" t="str">
            <v>NBU</v>
          </cell>
          <cell r="N334" t="str">
            <v>YV2</v>
          </cell>
          <cell r="O334">
            <v>153000</v>
          </cell>
          <cell r="P334">
            <v>157207.5</v>
          </cell>
          <cell r="Q334">
            <v>157207.5</v>
          </cell>
        </row>
        <row r="335">
          <cell r="A335" t="str">
            <v>000006825</v>
          </cell>
          <cell r="B335" t="str">
            <v>Thayer,Patricia R</v>
          </cell>
          <cell r="C335" t="e">
            <v>#N/A</v>
          </cell>
          <cell r="D335">
            <v>30613</v>
          </cell>
          <cell r="E335" t="str">
            <v>20200</v>
          </cell>
          <cell r="F335" t="str">
            <v>NEKA9</v>
          </cell>
          <cell r="G335" t="str">
            <v>ENO</v>
          </cell>
          <cell r="H335" t="str">
            <v>MP&amp;C, VTY Lbr</v>
          </cell>
          <cell r="I335" t="str">
            <v>Procurement Spec Iii (Nuc)</v>
          </cell>
          <cell r="J335">
            <v>37.540700000000001</v>
          </cell>
          <cell r="K335">
            <v>78084.59</v>
          </cell>
          <cell r="L335" t="str">
            <v>EXIP</v>
          </cell>
          <cell r="M335" t="str">
            <v>NBU</v>
          </cell>
          <cell r="N335" t="str">
            <v>YNV</v>
          </cell>
          <cell r="O335">
            <v>78084.59</v>
          </cell>
          <cell r="P335">
            <v>80231.916225000008</v>
          </cell>
          <cell r="Q335">
            <v>80231.916225000008</v>
          </cell>
        </row>
        <row r="336">
          <cell r="A336" t="str">
            <v>000006832</v>
          </cell>
          <cell r="B336" t="str">
            <v>Girroir,Theresa J</v>
          </cell>
          <cell r="C336" t="e">
            <v>#N/A</v>
          </cell>
          <cell r="D336">
            <v>32832</v>
          </cell>
          <cell r="E336" t="str">
            <v>20200</v>
          </cell>
          <cell r="F336" t="str">
            <v>NEKQ1</v>
          </cell>
          <cell r="G336" t="str">
            <v>ENO</v>
          </cell>
          <cell r="H336" t="str">
            <v>Admin Services, VTY Lbr</v>
          </cell>
          <cell r="I336" t="str">
            <v>Specialist III, Admin (Nuc) NE</v>
          </cell>
          <cell r="J336">
            <v>24.067699999999999</v>
          </cell>
          <cell r="K336">
            <v>50060.85</v>
          </cell>
          <cell r="L336" t="str">
            <v>TSIP</v>
          </cell>
          <cell r="M336" t="str">
            <v>NBU</v>
          </cell>
          <cell r="N336" t="str">
            <v>YV1</v>
          </cell>
          <cell r="O336">
            <v>50060.85</v>
          </cell>
          <cell r="P336">
            <v>51437.523375000004</v>
          </cell>
          <cell r="Q336">
            <v>51437.523375000004</v>
          </cell>
        </row>
        <row r="337">
          <cell r="A337" t="str">
            <v>000006833</v>
          </cell>
          <cell r="B337" t="str">
            <v>Garland,Matthew A</v>
          </cell>
          <cell r="C337" t="e">
            <v>#N/A</v>
          </cell>
          <cell r="D337">
            <v>31551</v>
          </cell>
          <cell r="E337" t="str">
            <v>20200</v>
          </cell>
          <cell r="F337" t="str">
            <v>NEKH4</v>
          </cell>
          <cell r="G337" t="str">
            <v>ENO</v>
          </cell>
          <cell r="H337" t="str">
            <v>Maint - Fac &amp; Sup, VTY Lbr</v>
          </cell>
          <cell r="I337" t="str">
            <v>Supv/Coord - Maintenance</v>
          </cell>
          <cell r="J337">
            <v>52.489899999999999</v>
          </cell>
          <cell r="K337">
            <v>109178.98</v>
          </cell>
          <cell r="L337" t="str">
            <v>SMIP</v>
          </cell>
          <cell r="M337" t="str">
            <v>NBU</v>
          </cell>
          <cell r="N337" t="str">
            <v>YNV</v>
          </cell>
          <cell r="O337">
            <v>109178.98</v>
          </cell>
          <cell r="P337">
            <v>112181.40195</v>
          </cell>
          <cell r="Q337">
            <v>112181.40195</v>
          </cell>
        </row>
        <row r="338">
          <cell r="A338" t="str">
            <v>000006853</v>
          </cell>
          <cell r="B338" t="str">
            <v>Elliott,Robert T</v>
          </cell>
          <cell r="C338" t="e">
            <v>#N/A</v>
          </cell>
          <cell r="D338">
            <v>33988</v>
          </cell>
          <cell r="E338" t="str">
            <v>20200</v>
          </cell>
          <cell r="F338" t="str">
            <v>NEKH4</v>
          </cell>
          <cell r="G338" t="str">
            <v>ENO</v>
          </cell>
          <cell r="H338" t="str">
            <v>Maint - Fac &amp; Sup, VTY Lbr</v>
          </cell>
          <cell r="I338" t="str">
            <v>Supv/Coord - Maintenance</v>
          </cell>
          <cell r="J338">
            <v>43.994700000000002</v>
          </cell>
          <cell r="K338">
            <v>91508.92</v>
          </cell>
          <cell r="L338" t="str">
            <v>SMIP</v>
          </cell>
          <cell r="M338" t="str">
            <v>NBU</v>
          </cell>
          <cell r="N338" t="str">
            <v>YNV</v>
          </cell>
          <cell r="O338">
            <v>91508.92</v>
          </cell>
          <cell r="P338">
            <v>94025.415300000008</v>
          </cell>
          <cell r="Q338">
            <v>94025.415300000008</v>
          </cell>
        </row>
        <row r="339">
          <cell r="A339" t="str">
            <v>000006856</v>
          </cell>
          <cell r="B339" t="str">
            <v>Aldrich,Fred H</v>
          </cell>
          <cell r="C339" t="e">
            <v>#N/A</v>
          </cell>
          <cell r="D339">
            <v>36115</v>
          </cell>
          <cell r="E339" t="str">
            <v>20200</v>
          </cell>
          <cell r="F339" t="str">
            <v>NEKO1</v>
          </cell>
          <cell r="G339" t="str">
            <v>ENO</v>
          </cell>
          <cell r="H339" t="str">
            <v>Operations, VTY Lbr</v>
          </cell>
          <cell r="I339" t="str">
            <v>Supv, Control Room</v>
          </cell>
          <cell r="J339">
            <v>55.960500000000003</v>
          </cell>
          <cell r="K339">
            <v>116397.82</v>
          </cell>
          <cell r="L339" t="str">
            <v>SMIP</v>
          </cell>
          <cell r="M339" t="str">
            <v>NBU</v>
          </cell>
          <cell r="N339" t="str">
            <v>YNV</v>
          </cell>
          <cell r="O339">
            <v>116397.82</v>
          </cell>
          <cell r="P339">
            <v>119598.76005000001</v>
          </cell>
          <cell r="Q339">
            <v>119598.76005000001</v>
          </cell>
        </row>
        <row r="340">
          <cell r="A340" t="str">
            <v>000006875</v>
          </cell>
          <cell r="B340" t="str">
            <v>Sherer,Marie E</v>
          </cell>
          <cell r="C340" t="e">
            <v>#N/A</v>
          </cell>
          <cell r="D340">
            <v>37683</v>
          </cell>
          <cell r="E340" t="str">
            <v>20200</v>
          </cell>
          <cell r="F340" t="str">
            <v>NEKQ1</v>
          </cell>
          <cell r="G340" t="str">
            <v>ENO</v>
          </cell>
          <cell r="H340" t="str">
            <v>Admin Services, VTY Lbr</v>
          </cell>
          <cell r="I340" t="str">
            <v>Lead Document Control Spec -VY</v>
          </cell>
          <cell r="J340">
            <v>25.5106</v>
          </cell>
          <cell r="K340">
            <v>53062.05</v>
          </cell>
          <cell r="L340" t="str">
            <v>VYIP</v>
          </cell>
          <cell r="M340" t="str">
            <v>V01</v>
          </cell>
          <cell r="N340" t="str">
            <v>YBV</v>
          </cell>
          <cell r="O340">
            <v>53062.05</v>
          </cell>
          <cell r="P340">
            <v>54123.291000000005</v>
          </cell>
          <cell r="Q340">
            <v>54123.291000000005</v>
          </cell>
        </row>
        <row r="341">
          <cell r="A341" t="str">
            <v>000006887</v>
          </cell>
          <cell r="B341" t="str">
            <v>Stetson,Thomas G</v>
          </cell>
          <cell r="C341" t="e">
            <v>#N/A</v>
          </cell>
          <cell r="D341">
            <v>29381</v>
          </cell>
          <cell r="E341" t="str">
            <v>20200</v>
          </cell>
          <cell r="F341" t="str">
            <v>NEKR1</v>
          </cell>
          <cell r="G341" t="str">
            <v>ENO</v>
          </cell>
          <cell r="H341" t="str">
            <v>Eng - Systems, VTY Lbr</v>
          </cell>
          <cell r="I341" t="str">
            <v>Sr Engineer (Nuc)</v>
          </cell>
          <cell r="J341">
            <v>55.005600000000001</v>
          </cell>
          <cell r="K341">
            <v>114411.7</v>
          </cell>
          <cell r="L341" t="str">
            <v>EXIP</v>
          </cell>
          <cell r="M341" t="str">
            <v>NBU</v>
          </cell>
          <cell r="N341" t="str">
            <v>YNV</v>
          </cell>
          <cell r="O341">
            <v>114411.7</v>
          </cell>
          <cell r="P341">
            <v>117558.02175</v>
          </cell>
          <cell r="Q341">
            <v>117558.02175</v>
          </cell>
        </row>
        <row r="342">
          <cell r="A342" t="str">
            <v>000006890</v>
          </cell>
          <cell r="B342" t="str">
            <v>Freitas,David R</v>
          </cell>
          <cell r="C342" t="e">
            <v>#N/A</v>
          </cell>
          <cell r="D342">
            <v>32904</v>
          </cell>
          <cell r="E342" t="str">
            <v>20200</v>
          </cell>
          <cell r="F342" t="str">
            <v>NEKO1</v>
          </cell>
          <cell r="G342" t="str">
            <v>ENO</v>
          </cell>
          <cell r="H342" t="str">
            <v>Operations, VTY Lbr</v>
          </cell>
          <cell r="I342" t="str">
            <v>Supv, Control Room</v>
          </cell>
          <cell r="J342">
            <v>49.035299999999999</v>
          </cell>
          <cell r="K342">
            <v>101993.5</v>
          </cell>
          <cell r="L342" t="str">
            <v>SMIP</v>
          </cell>
          <cell r="M342" t="str">
            <v>NBU</v>
          </cell>
          <cell r="N342" t="str">
            <v>YNV</v>
          </cell>
          <cell r="O342">
            <v>101993.5</v>
          </cell>
          <cell r="P342">
            <v>104798.32125000001</v>
          </cell>
          <cell r="Q342">
            <v>104798.32125000001</v>
          </cell>
        </row>
        <row r="343">
          <cell r="A343" t="str">
            <v>000006895</v>
          </cell>
          <cell r="B343" t="str">
            <v>Nilson,Robin M</v>
          </cell>
          <cell r="C343" t="e">
            <v>#N/A</v>
          </cell>
          <cell r="D343">
            <v>35023</v>
          </cell>
          <cell r="E343" t="str">
            <v>20220</v>
          </cell>
          <cell r="F343" t="str">
            <v>NEKR5</v>
          </cell>
          <cell r="G343" t="str">
            <v>ENO</v>
          </cell>
          <cell r="H343" t="str">
            <v>Project Management, VTY Lbr</v>
          </cell>
          <cell r="I343" t="str">
            <v>Sr Project Manager - NUC</v>
          </cell>
          <cell r="J343">
            <v>68.092600000000004</v>
          </cell>
          <cell r="K343">
            <v>141632.54</v>
          </cell>
          <cell r="L343" t="str">
            <v>SMIP</v>
          </cell>
          <cell r="M343" t="str">
            <v>NBU</v>
          </cell>
          <cell r="N343" t="str">
            <v>YNV</v>
          </cell>
          <cell r="O343">
            <v>141632.54</v>
          </cell>
          <cell r="P343">
            <v>145527.43485000002</v>
          </cell>
          <cell r="Q343">
            <v>145527.43485000002</v>
          </cell>
        </row>
        <row r="344">
          <cell r="A344" t="str">
            <v>000006912</v>
          </cell>
          <cell r="B344" t="str">
            <v>Manter,Justin L</v>
          </cell>
          <cell r="C344" t="e">
            <v>#N/A</v>
          </cell>
          <cell r="D344">
            <v>37641</v>
          </cell>
          <cell r="E344" t="str">
            <v>20200</v>
          </cell>
          <cell r="F344" t="str">
            <v>NEKO1</v>
          </cell>
          <cell r="G344" t="str">
            <v>ENO</v>
          </cell>
          <cell r="H344" t="str">
            <v>Operations, VTY Lbr</v>
          </cell>
          <cell r="I344" t="str">
            <v>Reactor Operator III</v>
          </cell>
          <cell r="J344">
            <v>43.728000000000002</v>
          </cell>
          <cell r="K344">
            <v>90954.240000000005</v>
          </cell>
          <cell r="L344" t="str">
            <v>VYIP</v>
          </cell>
          <cell r="M344" t="str">
            <v>V01</v>
          </cell>
          <cell r="N344" t="str">
            <v>YBV</v>
          </cell>
          <cell r="O344">
            <v>90954.240000000005</v>
          </cell>
          <cell r="P344">
            <v>92773.324800000002</v>
          </cell>
          <cell r="Q344">
            <v>92773.324800000002</v>
          </cell>
        </row>
        <row r="345">
          <cell r="A345" t="str">
            <v>000006919</v>
          </cell>
          <cell r="B345" t="str">
            <v>Bruce,Walter D</v>
          </cell>
          <cell r="C345" t="e">
            <v>#N/A</v>
          </cell>
          <cell r="D345">
            <v>30179</v>
          </cell>
          <cell r="E345" t="str">
            <v>20200</v>
          </cell>
          <cell r="F345" t="str">
            <v>NEKQ5</v>
          </cell>
          <cell r="G345" t="str">
            <v>ENO</v>
          </cell>
          <cell r="H345" t="str">
            <v>Radiation Protection, VTY Lbr</v>
          </cell>
          <cell r="I345" t="str">
            <v>Sr Hp/Chem Spec (Nuc)</v>
          </cell>
          <cell r="J345">
            <v>45.037300000000002</v>
          </cell>
          <cell r="K345">
            <v>93677.68</v>
          </cell>
          <cell r="L345" t="str">
            <v>EXIP</v>
          </cell>
          <cell r="M345" t="str">
            <v>NBU</v>
          </cell>
          <cell r="N345" t="str">
            <v>YNV</v>
          </cell>
          <cell r="O345">
            <v>93677.68</v>
          </cell>
          <cell r="P345">
            <v>96253.816200000001</v>
          </cell>
          <cell r="Q345">
            <v>96253.816200000001</v>
          </cell>
        </row>
        <row r="346">
          <cell r="A346" t="str">
            <v>000006944</v>
          </cell>
          <cell r="B346" t="str">
            <v>Smith,Patricia</v>
          </cell>
          <cell r="C346" t="e">
            <v>#N/A</v>
          </cell>
          <cell r="D346">
            <v>35244</v>
          </cell>
          <cell r="E346" t="str">
            <v>20200</v>
          </cell>
          <cell r="F346" t="str">
            <v>NEKA9</v>
          </cell>
          <cell r="G346" t="str">
            <v>ENO</v>
          </cell>
          <cell r="H346" t="str">
            <v>MP&amp;C, VTY Lbr</v>
          </cell>
          <cell r="I346" t="str">
            <v>Sr Procurement Spec (Nuc)</v>
          </cell>
          <cell r="J346">
            <v>41.838000000000001</v>
          </cell>
          <cell r="K346">
            <v>87023.07</v>
          </cell>
          <cell r="L346" t="str">
            <v>EXIP</v>
          </cell>
          <cell r="M346" t="str">
            <v>NBU</v>
          </cell>
          <cell r="N346" t="str">
            <v>YNV</v>
          </cell>
          <cell r="O346">
            <v>87023.07</v>
          </cell>
          <cell r="P346">
            <v>89416.204425000018</v>
          </cell>
          <cell r="Q346">
            <v>89416.204425000018</v>
          </cell>
        </row>
        <row r="347">
          <cell r="A347" t="str">
            <v>000006948</v>
          </cell>
          <cell r="B347" t="str">
            <v>Picard,Jonathan</v>
          </cell>
          <cell r="C347" t="e">
            <v>#N/A</v>
          </cell>
          <cell r="D347">
            <v>35765</v>
          </cell>
          <cell r="E347" t="str">
            <v>20200</v>
          </cell>
          <cell r="F347" t="str">
            <v>NEKO1</v>
          </cell>
          <cell r="G347" t="str">
            <v>ENO</v>
          </cell>
          <cell r="H347" t="str">
            <v>Operations, VTY Lbr</v>
          </cell>
          <cell r="I347" t="str">
            <v>Supv, Control Room</v>
          </cell>
          <cell r="J347">
            <v>51.014400000000002</v>
          </cell>
          <cell r="K347">
            <v>106109.88</v>
          </cell>
          <cell r="L347" t="str">
            <v>SMIP</v>
          </cell>
          <cell r="M347" t="str">
            <v>NBU</v>
          </cell>
          <cell r="N347" t="str">
            <v>YNV</v>
          </cell>
          <cell r="O347">
            <v>106109.88</v>
          </cell>
          <cell r="P347">
            <v>109027.90170000002</v>
          </cell>
          <cell r="Q347">
            <v>109027.90170000002</v>
          </cell>
        </row>
        <row r="348">
          <cell r="A348" t="str">
            <v>000006965</v>
          </cell>
          <cell r="B348" t="str">
            <v>Pallang,Alexander P</v>
          </cell>
          <cell r="C348" t="e">
            <v>#N/A</v>
          </cell>
          <cell r="D348">
            <v>29006</v>
          </cell>
          <cell r="E348" t="str">
            <v>20200</v>
          </cell>
          <cell r="F348" t="str">
            <v>NEKO2</v>
          </cell>
          <cell r="G348" t="str">
            <v>ENO</v>
          </cell>
          <cell r="H348" t="str">
            <v>PS&amp;O, VTY Lbr</v>
          </cell>
          <cell r="I348" t="str">
            <v>Coord-Prev Maint (Nuc)</v>
          </cell>
          <cell r="J348">
            <v>51.567100000000003</v>
          </cell>
          <cell r="K348">
            <v>107259.51</v>
          </cell>
          <cell r="L348" t="str">
            <v>EXIP</v>
          </cell>
          <cell r="M348" t="str">
            <v>NBU</v>
          </cell>
          <cell r="N348" t="str">
            <v>YV2</v>
          </cell>
          <cell r="O348">
            <v>107259.51</v>
          </cell>
          <cell r="P348">
            <v>110209.146525</v>
          </cell>
          <cell r="Q348">
            <v>110209.146525</v>
          </cell>
        </row>
        <row r="349">
          <cell r="A349" t="str">
            <v>000007001</v>
          </cell>
          <cell r="B349" t="str">
            <v>Aiken,Leonard A</v>
          </cell>
          <cell r="C349" t="e">
            <v>#N/A</v>
          </cell>
          <cell r="D349">
            <v>37004</v>
          </cell>
          <cell r="E349" t="str">
            <v>20200</v>
          </cell>
          <cell r="F349" t="str">
            <v>NEKO2</v>
          </cell>
          <cell r="G349" t="str">
            <v>ENO</v>
          </cell>
          <cell r="H349" t="str">
            <v>PS&amp;O, VTY Lbr</v>
          </cell>
          <cell r="I349" t="str">
            <v>Mech/Elec Planner - VY</v>
          </cell>
          <cell r="J349">
            <v>42.000900000000001</v>
          </cell>
          <cell r="K349">
            <v>87361.87</v>
          </cell>
          <cell r="L349" t="str">
            <v>VYIP</v>
          </cell>
          <cell r="M349" t="str">
            <v>V01</v>
          </cell>
          <cell r="N349" t="str">
            <v>YBV</v>
          </cell>
          <cell r="O349">
            <v>87361.87</v>
          </cell>
          <cell r="P349">
            <v>89109.107399999994</v>
          </cell>
          <cell r="Q349">
            <v>89109.107399999994</v>
          </cell>
        </row>
        <row r="350">
          <cell r="A350" t="str">
            <v>000007002</v>
          </cell>
          <cell r="B350" t="str">
            <v>Mackin,Timothy E</v>
          </cell>
          <cell r="C350" t="e">
            <v>#N/A</v>
          </cell>
          <cell r="D350">
            <v>29528</v>
          </cell>
          <cell r="E350" t="str">
            <v>20200</v>
          </cell>
          <cell r="F350" t="str">
            <v>NEKO2</v>
          </cell>
          <cell r="G350" t="str">
            <v>ENO</v>
          </cell>
          <cell r="H350" t="str">
            <v>PS&amp;O, VTY Lbr</v>
          </cell>
          <cell r="I350" t="str">
            <v>Coord-Unit</v>
          </cell>
          <cell r="J350">
            <v>51.185499999999998</v>
          </cell>
          <cell r="K350">
            <v>106465.79</v>
          </cell>
          <cell r="L350" t="str">
            <v>SMIP</v>
          </cell>
          <cell r="M350" t="str">
            <v>NBU</v>
          </cell>
          <cell r="N350" t="str">
            <v>YNV</v>
          </cell>
          <cell r="O350">
            <v>106465.79</v>
          </cell>
          <cell r="P350">
            <v>109393.599225</v>
          </cell>
          <cell r="Q350">
            <v>109393.599225</v>
          </cell>
        </row>
        <row r="351">
          <cell r="A351" t="str">
            <v>000007005</v>
          </cell>
          <cell r="B351" t="str">
            <v>Apostoles,John C</v>
          </cell>
          <cell r="C351" t="e">
            <v>#N/A</v>
          </cell>
          <cell r="D351">
            <v>33056</v>
          </cell>
          <cell r="E351" t="str">
            <v>20200</v>
          </cell>
          <cell r="F351" t="str">
            <v>NEKH2</v>
          </cell>
          <cell r="G351" t="str">
            <v>ENO</v>
          </cell>
          <cell r="H351" t="str">
            <v>Maint - Mechanical, VTY Lbr</v>
          </cell>
          <cell r="I351" t="str">
            <v>Senior Plant Mech - VY</v>
          </cell>
          <cell r="J351">
            <v>38.973399999999998</v>
          </cell>
          <cell r="K351">
            <v>81064.67</v>
          </cell>
          <cell r="L351" t="str">
            <v>VYIP</v>
          </cell>
          <cell r="M351" t="str">
            <v>V01</v>
          </cell>
          <cell r="N351" t="str">
            <v>YBV</v>
          </cell>
          <cell r="O351">
            <v>81064.67</v>
          </cell>
          <cell r="P351">
            <v>82685.963399999993</v>
          </cell>
          <cell r="Q351">
            <v>82685.963399999993</v>
          </cell>
        </row>
        <row r="352">
          <cell r="A352" t="str">
            <v>000007006</v>
          </cell>
          <cell r="B352" t="str">
            <v>Habich III,Joseph S</v>
          </cell>
          <cell r="C352" t="e">
            <v>#N/A</v>
          </cell>
          <cell r="D352">
            <v>35947</v>
          </cell>
          <cell r="E352" t="str">
            <v>20200</v>
          </cell>
          <cell r="F352" t="str">
            <v>NEKH2</v>
          </cell>
          <cell r="G352" t="str">
            <v>ENO</v>
          </cell>
          <cell r="H352" t="str">
            <v>Maint - Mechanical, VTY Lbr</v>
          </cell>
          <cell r="I352" t="str">
            <v>Supv/Coord - Maintenance</v>
          </cell>
          <cell r="J352">
            <v>46.773899999999998</v>
          </cell>
          <cell r="K352">
            <v>97289.7</v>
          </cell>
          <cell r="L352" t="str">
            <v>SMIP</v>
          </cell>
          <cell r="M352" t="str">
            <v>NBU</v>
          </cell>
          <cell r="N352" t="str">
            <v>YNV</v>
          </cell>
          <cell r="O352">
            <v>97289.7</v>
          </cell>
          <cell r="P352">
            <v>99965.166750000004</v>
          </cell>
          <cell r="Q352">
            <v>99965.166750000004</v>
          </cell>
        </row>
        <row r="353">
          <cell r="A353" t="str">
            <v>000007010</v>
          </cell>
          <cell r="B353" t="str">
            <v>Curtiss,Mark W</v>
          </cell>
          <cell r="C353" t="e">
            <v>#N/A</v>
          </cell>
          <cell r="D353">
            <v>37291</v>
          </cell>
          <cell r="E353" t="str">
            <v>20200</v>
          </cell>
          <cell r="F353" t="str">
            <v>NEKH4</v>
          </cell>
          <cell r="G353" t="str">
            <v>ENO</v>
          </cell>
          <cell r="H353" t="str">
            <v>Maint - Fac &amp; Sup, VTY Lbr</v>
          </cell>
          <cell r="I353" t="str">
            <v>Tool Room Attendent - VY</v>
          </cell>
          <cell r="J353">
            <v>28.9023</v>
          </cell>
          <cell r="K353">
            <v>60116.78</v>
          </cell>
          <cell r="L353" t="str">
            <v>VYIP</v>
          </cell>
          <cell r="M353" t="str">
            <v>V01</v>
          </cell>
          <cell r="N353" t="str">
            <v>YBV</v>
          </cell>
          <cell r="O353">
            <v>60116.78</v>
          </cell>
          <cell r="P353">
            <v>61319.115599999997</v>
          </cell>
          <cell r="Q353">
            <v>61319.115599999997</v>
          </cell>
        </row>
        <row r="354">
          <cell r="A354" t="str">
            <v>000007020</v>
          </cell>
          <cell r="B354" t="str">
            <v>Rosinski,Russell J</v>
          </cell>
          <cell r="C354" t="e">
            <v>#N/A</v>
          </cell>
          <cell r="D354">
            <v>37764</v>
          </cell>
          <cell r="E354" t="str">
            <v>20200</v>
          </cell>
          <cell r="F354" t="str">
            <v>NEKR5</v>
          </cell>
          <cell r="G354" t="str">
            <v>ENO</v>
          </cell>
          <cell r="H354" t="str">
            <v>Project Management, VTY Lbr</v>
          </cell>
          <cell r="I354" t="str">
            <v>Project Manager - NUC</v>
          </cell>
          <cell r="J354">
            <v>54.3551</v>
          </cell>
          <cell r="K354">
            <v>113058.56</v>
          </cell>
          <cell r="L354" t="str">
            <v>EXIP</v>
          </cell>
          <cell r="M354" t="str">
            <v>NBU</v>
          </cell>
          <cell r="N354" t="str">
            <v>YV2</v>
          </cell>
          <cell r="O354">
            <v>113058.56</v>
          </cell>
          <cell r="P354">
            <v>116167.6704</v>
          </cell>
          <cell r="Q354">
            <v>116167.6704</v>
          </cell>
        </row>
        <row r="355">
          <cell r="A355" t="str">
            <v>000007021</v>
          </cell>
          <cell r="B355" t="str">
            <v>Harrison,Kenneth J</v>
          </cell>
          <cell r="C355" t="e">
            <v>#N/A</v>
          </cell>
          <cell r="D355">
            <v>36801</v>
          </cell>
          <cell r="E355" t="str">
            <v>20200</v>
          </cell>
          <cell r="F355" t="str">
            <v>NEKA9</v>
          </cell>
          <cell r="G355" t="str">
            <v>ENO</v>
          </cell>
          <cell r="H355" t="str">
            <v>MP&amp;C, VTY Lbr</v>
          </cell>
          <cell r="I355" t="str">
            <v>Supv, Materials</v>
          </cell>
          <cell r="J355">
            <v>47.569600000000001</v>
          </cell>
          <cell r="K355">
            <v>98944.86</v>
          </cell>
          <cell r="L355" t="str">
            <v>SMIP</v>
          </cell>
          <cell r="M355" t="str">
            <v>NBU</v>
          </cell>
          <cell r="N355" t="str">
            <v>YNV</v>
          </cell>
          <cell r="O355">
            <v>98944.86</v>
          </cell>
          <cell r="P355">
            <v>101665.84365000001</v>
          </cell>
          <cell r="Q355">
            <v>101665.84365000001</v>
          </cell>
        </row>
        <row r="356">
          <cell r="A356" t="str">
            <v>000007053</v>
          </cell>
          <cell r="B356" t="str">
            <v>Austin,David M</v>
          </cell>
          <cell r="C356" t="e">
            <v>#N/A</v>
          </cell>
          <cell r="D356">
            <v>36255</v>
          </cell>
          <cell r="E356" t="str">
            <v>20200</v>
          </cell>
          <cell r="F356" t="str">
            <v>NEKA9</v>
          </cell>
          <cell r="G356" t="str">
            <v>ENO</v>
          </cell>
          <cell r="H356" t="str">
            <v>MP&amp;C, VTY Lbr</v>
          </cell>
          <cell r="I356" t="str">
            <v>Stores Clerk II - VY</v>
          </cell>
          <cell r="J356">
            <v>31.243200000000002</v>
          </cell>
          <cell r="K356">
            <v>64985.86</v>
          </cell>
          <cell r="L356" t="str">
            <v>VYIP</v>
          </cell>
          <cell r="M356" t="str">
            <v>V01</v>
          </cell>
          <cell r="N356" t="str">
            <v>YBV</v>
          </cell>
          <cell r="O356">
            <v>64985.86</v>
          </cell>
          <cell r="P356">
            <v>66285.5772</v>
          </cell>
          <cell r="Q356">
            <v>66285.5772</v>
          </cell>
        </row>
        <row r="357">
          <cell r="A357" t="str">
            <v>000007061</v>
          </cell>
          <cell r="B357" t="str">
            <v>Wood,Bernard A</v>
          </cell>
          <cell r="C357" t="e">
            <v>#N/A</v>
          </cell>
          <cell r="D357">
            <v>37753</v>
          </cell>
          <cell r="E357" t="str">
            <v>20200</v>
          </cell>
          <cell r="F357" t="str">
            <v>NEKO2</v>
          </cell>
          <cell r="G357" t="str">
            <v>ENO</v>
          </cell>
          <cell r="H357" t="str">
            <v>PS&amp;O, VTY Lbr</v>
          </cell>
          <cell r="I357" t="str">
            <v>Mech/Elec Planner - VY</v>
          </cell>
          <cell r="J357">
            <v>42.000900000000001</v>
          </cell>
          <cell r="K357">
            <v>87361.87</v>
          </cell>
          <cell r="L357" t="str">
            <v>VYIP</v>
          </cell>
          <cell r="M357" t="str">
            <v>V01</v>
          </cell>
          <cell r="N357" t="str">
            <v>YBV</v>
          </cell>
          <cell r="O357">
            <v>87361.87</v>
          </cell>
          <cell r="P357">
            <v>89109.107399999994</v>
          </cell>
          <cell r="Q357">
            <v>89109.107399999994</v>
          </cell>
        </row>
        <row r="358">
          <cell r="A358" t="str">
            <v>000007065</v>
          </cell>
          <cell r="B358" t="str">
            <v>Cavanagh,Debra J</v>
          </cell>
          <cell r="C358" t="e">
            <v>#N/A</v>
          </cell>
          <cell r="D358">
            <v>31236</v>
          </cell>
          <cell r="E358" t="str">
            <v>20210</v>
          </cell>
          <cell r="F358" t="str">
            <v>NEKQ1</v>
          </cell>
          <cell r="G358" t="str">
            <v>ENO</v>
          </cell>
          <cell r="H358" t="str">
            <v>Admin Services, VTY Lbr</v>
          </cell>
          <cell r="I358" t="str">
            <v>Specialist III, Admin (Nuc) NE</v>
          </cell>
          <cell r="J358">
            <v>23.5732</v>
          </cell>
          <cell r="K358">
            <v>49032.26</v>
          </cell>
          <cell r="L358" t="str">
            <v>TSIP</v>
          </cell>
          <cell r="M358" t="str">
            <v>NBU</v>
          </cell>
          <cell r="N358" t="str">
            <v>YV1</v>
          </cell>
          <cell r="O358">
            <v>49032.26</v>
          </cell>
          <cell r="P358">
            <v>50380.647150000004</v>
          </cell>
          <cell r="Q358">
            <v>50380.647150000004</v>
          </cell>
        </row>
        <row r="359">
          <cell r="A359" t="str">
            <v>000007066</v>
          </cell>
          <cell r="B359" t="str">
            <v>Rumrill,Denise WR</v>
          </cell>
          <cell r="C359" t="e">
            <v>#N/A</v>
          </cell>
          <cell r="D359">
            <v>37082</v>
          </cell>
          <cell r="E359" t="str">
            <v>20200</v>
          </cell>
          <cell r="F359" t="str">
            <v>NEKQ1</v>
          </cell>
          <cell r="G359" t="str">
            <v>ENO</v>
          </cell>
          <cell r="H359" t="str">
            <v>Admin Services, VTY Lbr</v>
          </cell>
          <cell r="I359" t="str">
            <v>Admin Services Coord (Nuc)</v>
          </cell>
          <cell r="J359">
            <v>25.9602</v>
          </cell>
          <cell r="K359">
            <v>53997.31</v>
          </cell>
          <cell r="L359" t="str">
            <v>EXIP</v>
          </cell>
          <cell r="M359" t="str">
            <v>NBU</v>
          </cell>
          <cell r="N359" t="str">
            <v>YNV</v>
          </cell>
          <cell r="O359">
            <v>53997.31</v>
          </cell>
          <cell r="P359">
            <v>55482.236024999998</v>
          </cell>
          <cell r="Q359">
            <v>55482.236024999998</v>
          </cell>
        </row>
        <row r="360">
          <cell r="A360" t="str">
            <v>000007073</v>
          </cell>
          <cell r="B360" t="str">
            <v>Chapin,Donald C</v>
          </cell>
          <cell r="C360" t="e">
            <v>#N/A</v>
          </cell>
          <cell r="D360">
            <v>31600</v>
          </cell>
          <cell r="E360" t="str">
            <v>20200</v>
          </cell>
          <cell r="F360" t="str">
            <v>NEKA9</v>
          </cell>
          <cell r="G360" t="str">
            <v>ENO</v>
          </cell>
          <cell r="H360" t="str">
            <v>MP&amp;C, VTY Lbr</v>
          </cell>
          <cell r="I360" t="str">
            <v>Stores Clerk II - VY</v>
          </cell>
          <cell r="J360">
            <v>31.243200000000002</v>
          </cell>
          <cell r="K360">
            <v>64985.86</v>
          </cell>
          <cell r="L360" t="str">
            <v>VYIP</v>
          </cell>
          <cell r="M360" t="str">
            <v>V01</v>
          </cell>
          <cell r="N360" t="str">
            <v>YBV</v>
          </cell>
          <cell r="O360">
            <v>64985.86</v>
          </cell>
          <cell r="P360">
            <v>66285.5772</v>
          </cell>
          <cell r="Q360">
            <v>66285.5772</v>
          </cell>
        </row>
        <row r="361">
          <cell r="A361" t="str">
            <v>000007082</v>
          </cell>
          <cell r="B361" t="str">
            <v>Gaboriault,James A</v>
          </cell>
          <cell r="C361" t="e">
            <v>#N/A</v>
          </cell>
          <cell r="D361">
            <v>34995</v>
          </cell>
          <cell r="E361" t="str">
            <v>20200</v>
          </cell>
          <cell r="F361" t="str">
            <v>NEKO2</v>
          </cell>
          <cell r="G361" t="str">
            <v>ENO</v>
          </cell>
          <cell r="H361" t="str">
            <v>PS&amp;O, VTY Lbr</v>
          </cell>
          <cell r="I361" t="str">
            <v>Supv, Planning (Nuc)</v>
          </cell>
          <cell r="J361">
            <v>51.760399999999997</v>
          </cell>
          <cell r="K361">
            <v>107661.67</v>
          </cell>
          <cell r="L361" t="str">
            <v>SMIP</v>
          </cell>
          <cell r="M361" t="str">
            <v>NBU</v>
          </cell>
          <cell r="N361" t="str">
            <v>YNV</v>
          </cell>
          <cell r="O361">
            <v>107661.67</v>
          </cell>
          <cell r="P361">
            <v>110622.36592500001</v>
          </cell>
          <cell r="Q361">
            <v>110622.36592500001</v>
          </cell>
        </row>
        <row r="362">
          <cell r="A362" t="str">
            <v>000007085</v>
          </cell>
          <cell r="B362" t="str">
            <v>Olson,Michael J</v>
          </cell>
          <cell r="C362" t="e">
            <v>#N/A</v>
          </cell>
          <cell r="D362">
            <v>35898</v>
          </cell>
          <cell r="E362" t="str">
            <v>20200</v>
          </cell>
          <cell r="F362" t="str">
            <v>NEKH5</v>
          </cell>
          <cell r="G362" t="str">
            <v>ENO</v>
          </cell>
          <cell r="H362" t="str">
            <v>Maint - I&amp;C, VTY Lbr</v>
          </cell>
          <cell r="I362" t="str">
            <v>Senior Control Inst Spec - VY</v>
          </cell>
          <cell r="J362">
            <v>42.000900000000001</v>
          </cell>
          <cell r="K362">
            <v>87361.87</v>
          </cell>
          <cell r="L362" t="str">
            <v>VYIP</v>
          </cell>
          <cell r="M362" t="str">
            <v>V01</v>
          </cell>
          <cell r="N362" t="str">
            <v>YBV</v>
          </cell>
          <cell r="O362">
            <v>87361.87</v>
          </cell>
          <cell r="P362">
            <v>89109.107399999994</v>
          </cell>
          <cell r="Q362">
            <v>89109.107399999994</v>
          </cell>
        </row>
        <row r="363">
          <cell r="A363" t="str">
            <v>000007100</v>
          </cell>
          <cell r="B363" t="str">
            <v>Drolette,Donna A</v>
          </cell>
          <cell r="C363" t="e">
            <v>#N/A</v>
          </cell>
          <cell r="D363">
            <v>36805</v>
          </cell>
          <cell r="E363" t="str">
            <v>20200</v>
          </cell>
          <cell r="F363" t="str">
            <v>NEKR1</v>
          </cell>
          <cell r="G363" t="str">
            <v>ENO</v>
          </cell>
          <cell r="H363" t="str">
            <v>Eng - Systems, VTY Lbr</v>
          </cell>
          <cell r="I363" t="str">
            <v>Engineer Iii (Nuc)</v>
          </cell>
          <cell r="J363">
            <v>39.196899999999999</v>
          </cell>
          <cell r="K363">
            <v>81529.47</v>
          </cell>
          <cell r="L363" t="str">
            <v>EXIP</v>
          </cell>
          <cell r="M363" t="str">
            <v>NBU</v>
          </cell>
          <cell r="N363" t="str">
            <v>YNV</v>
          </cell>
          <cell r="O363">
            <v>81529.47</v>
          </cell>
          <cell r="P363">
            <v>83771.530425000004</v>
          </cell>
          <cell r="Q363">
            <v>83771.530425000004</v>
          </cell>
        </row>
        <row r="364">
          <cell r="A364" t="str">
            <v>000007123</v>
          </cell>
          <cell r="B364" t="str">
            <v>Aho,Wayne Raymond</v>
          </cell>
          <cell r="C364" t="e">
            <v>#N/A</v>
          </cell>
          <cell r="D364">
            <v>33630</v>
          </cell>
          <cell r="E364" t="str">
            <v>20210</v>
          </cell>
          <cell r="F364" t="str">
            <v>NEKA5</v>
          </cell>
          <cell r="G364" t="str">
            <v>ENO</v>
          </cell>
          <cell r="H364" t="str">
            <v>Training, VTY Lbr</v>
          </cell>
          <cell r="I364" t="str">
            <v>Instructor, Sr Ops (Nuc)</v>
          </cell>
          <cell r="J364">
            <v>49.382199999999997</v>
          </cell>
          <cell r="K364">
            <v>102714.9</v>
          </cell>
          <cell r="L364" t="str">
            <v>EXIP</v>
          </cell>
          <cell r="M364" t="str">
            <v>NBU</v>
          </cell>
          <cell r="N364" t="str">
            <v>YV2</v>
          </cell>
          <cell r="O364">
            <v>102714.9</v>
          </cell>
          <cell r="P364">
            <v>105539.55975</v>
          </cell>
          <cell r="Q364">
            <v>105539.55975</v>
          </cell>
        </row>
        <row r="365">
          <cell r="A365" t="str">
            <v>000007137</v>
          </cell>
          <cell r="B365" t="str">
            <v>Swanson,Robert A</v>
          </cell>
          <cell r="C365" t="e">
            <v>#N/A</v>
          </cell>
          <cell r="D365">
            <v>35856</v>
          </cell>
          <cell r="E365" t="str">
            <v>20200</v>
          </cell>
          <cell r="F365" t="str">
            <v>NEKR1</v>
          </cell>
          <cell r="G365" t="str">
            <v>ENO</v>
          </cell>
          <cell r="H365" t="str">
            <v>Eng - Systems, VTY Lbr</v>
          </cell>
          <cell r="I365" t="str">
            <v>Supv, Engineering      -</v>
          </cell>
          <cell r="J365">
            <v>58.467300000000002</v>
          </cell>
          <cell r="K365">
            <v>121612</v>
          </cell>
          <cell r="L365" t="str">
            <v>SMIP</v>
          </cell>
          <cell r="M365" t="str">
            <v>NBU</v>
          </cell>
          <cell r="N365" t="str">
            <v>YNV</v>
          </cell>
          <cell r="O365">
            <v>121612</v>
          </cell>
          <cell r="P365">
            <v>124956.33000000002</v>
          </cell>
          <cell r="Q365">
            <v>124956.33000000002</v>
          </cell>
        </row>
        <row r="366">
          <cell r="A366" t="str">
            <v>000007167</v>
          </cell>
          <cell r="B366" t="str">
            <v>Chamberlain,John C</v>
          </cell>
          <cell r="C366" t="e">
            <v>#N/A</v>
          </cell>
          <cell r="D366">
            <v>33245</v>
          </cell>
          <cell r="E366" t="str">
            <v>20200</v>
          </cell>
          <cell r="F366" t="str">
            <v>NEKO2</v>
          </cell>
          <cell r="G366" t="str">
            <v>ENO</v>
          </cell>
          <cell r="H366" t="str">
            <v>PS&amp;O, VTY Lbr</v>
          </cell>
          <cell r="I366" t="str">
            <v>Sr Scheduler (Nuc)</v>
          </cell>
          <cell r="J366">
            <v>46.835999999999999</v>
          </cell>
          <cell r="K366">
            <v>97418.9</v>
          </cell>
          <cell r="L366" t="str">
            <v>EXIP</v>
          </cell>
          <cell r="M366" t="str">
            <v>NBU</v>
          </cell>
          <cell r="N366" t="str">
            <v>YNV</v>
          </cell>
          <cell r="O366">
            <v>97418.9</v>
          </cell>
          <cell r="P366">
            <v>100097.91975</v>
          </cell>
          <cell r="Q366">
            <v>100097.91975</v>
          </cell>
        </row>
        <row r="367">
          <cell r="A367" t="str">
            <v>000007172</v>
          </cell>
          <cell r="B367" t="str">
            <v>Provencal Jr,Frank A</v>
          </cell>
          <cell r="C367" t="e">
            <v>#N/A</v>
          </cell>
          <cell r="D367">
            <v>31964</v>
          </cell>
          <cell r="E367" t="str">
            <v>20200</v>
          </cell>
          <cell r="F367" t="str">
            <v>NEKH2</v>
          </cell>
          <cell r="G367" t="str">
            <v>ENO</v>
          </cell>
          <cell r="H367" t="str">
            <v>Maint - Mechanical, VTY Lbr</v>
          </cell>
          <cell r="I367" t="str">
            <v>Supv, Mechanical</v>
          </cell>
          <cell r="J367">
            <v>49.013800000000003</v>
          </cell>
          <cell r="K367">
            <v>101948.7</v>
          </cell>
          <cell r="L367" t="str">
            <v>SMIP</v>
          </cell>
          <cell r="M367" t="str">
            <v>NBU</v>
          </cell>
          <cell r="N367" t="str">
            <v>YNV</v>
          </cell>
          <cell r="O367">
            <v>101948.7</v>
          </cell>
          <cell r="P367">
            <v>104752.28925</v>
          </cell>
          <cell r="Q367">
            <v>104752.28925</v>
          </cell>
        </row>
        <row r="368">
          <cell r="A368" t="str">
            <v>000007184</v>
          </cell>
          <cell r="B368" t="str">
            <v>Ravlin,Robert J</v>
          </cell>
          <cell r="C368" t="e">
            <v>#N/A</v>
          </cell>
          <cell r="D368">
            <v>37235</v>
          </cell>
          <cell r="E368" t="str">
            <v>20200</v>
          </cell>
          <cell r="F368" t="str">
            <v>NEKO2</v>
          </cell>
          <cell r="G368" t="str">
            <v>ENO</v>
          </cell>
          <cell r="H368" t="str">
            <v>PS&amp;O, VTY Lbr</v>
          </cell>
          <cell r="I368" t="str">
            <v>Sr Scheduler (Nuc)</v>
          </cell>
          <cell r="J368">
            <v>46.243099999999998</v>
          </cell>
          <cell r="K368">
            <v>96185.55</v>
          </cell>
          <cell r="L368" t="str">
            <v>EXIP</v>
          </cell>
          <cell r="M368" t="str">
            <v>NBU</v>
          </cell>
          <cell r="N368" t="str">
            <v>YNV</v>
          </cell>
          <cell r="O368">
            <v>96185.55</v>
          </cell>
          <cell r="P368">
            <v>98830.652625000017</v>
          </cell>
          <cell r="Q368">
            <v>98830.652625000017</v>
          </cell>
        </row>
        <row r="369">
          <cell r="A369" t="str">
            <v>000007192</v>
          </cell>
          <cell r="B369" t="str">
            <v>Taylor,John C</v>
          </cell>
          <cell r="C369" t="e">
            <v>#N/A</v>
          </cell>
          <cell r="D369">
            <v>32723</v>
          </cell>
          <cell r="E369" t="str">
            <v>20210</v>
          </cell>
          <cell r="F369" t="str">
            <v>NEKA5</v>
          </cell>
          <cell r="G369" t="str">
            <v>ENO</v>
          </cell>
          <cell r="H369" t="str">
            <v>Training, VTY Lbr</v>
          </cell>
          <cell r="I369" t="str">
            <v>Supt, Training - Nuc Ops</v>
          </cell>
          <cell r="J369">
            <v>58.506300000000003</v>
          </cell>
          <cell r="K369">
            <v>121693.09</v>
          </cell>
          <cell r="L369" t="str">
            <v>SMIP</v>
          </cell>
          <cell r="M369" t="str">
            <v>NBU</v>
          </cell>
          <cell r="N369" t="str">
            <v>YNV</v>
          </cell>
          <cell r="O369">
            <v>121693.09</v>
          </cell>
          <cell r="P369">
            <v>125039.64997500001</v>
          </cell>
          <cell r="Q369">
            <v>125039.64997500001</v>
          </cell>
        </row>
        <row r="370">
          <cell r="A370" t="str">
            <v>000007219</v>
          </cell>
          <cell r="B370" t="str">
            <v>Ainsworth,John J</v>
          </cell>
          <cell r="C370" t="e">
            <v>#N/A</v>
          </cell>
          <cell r="D370">
            <v>26924</v>
          </cell>
          <cell r="E370" t="str">
            <v>20210</v>
          </cell>
          <cell r="F370" t="str">
            <v>NEKA5</v>
          </cell>
          <cell r="G370" t="str">
            <v>ENO</v>
          </cell>
          <cell r="H370" t="str">
            <v>Training, VTY Lbr</v>
          </cell>
          <cell r="I370" t="str">
            <v>Instructor, Sr Ops (Nuc)</v>
          </cell>
          <cell r="J370">
            <v>48.888300000000001</v>
          </cell>
          <cell r="K370">
            <v>101687.73</v>
          </cell>
          <cell r="L370" t="str">
            <v>EXIP</v>
          </cell>
          <cell r="M370" t="str">
            <v>NBU</v>
          </cell>
          <cell r="N370" t="str">
            <v>YNV</v>
          </cell>
          <cell r="O370">
            <v>101687.73</v>
          </cell>
          <cell r="P370">
            <v>104484.14257500001</v>
          </cell>
          <cell r="Q370">
            <v>104484.14257500001</v>
          </cell>
        </row>
        <row r="371">
          <cell r="A371" t="str">
            <v>000007227</v>
          </cell>
          <cell r="B371" t="str">
            <v>Orner,Richard G</v>
          </cell>
          <cell r="C371" t="e">
            <v>#N/A</v>
          </cell>
          <cell r="D371">
            <v>33783</v>
          </cell>
          <cell r="E371" t="str">
            <v>20200</v>
          </cell>
          <cell r="F371" t="str">
            <v>NEKR8</v>
          </cell>
          <cell r="G371" t="str">
            <v>ENO</v>
          </cell>
          <cell r="H371" t="str">
            <v>Eng - Design, VTY Lbr</v>
          </cell>
          <cell r="I371" t="str">
            <v>Sr Lead Engineer (Nuc)</v>
          </cell>
          <cell r="J371">
            <v>59.395400000000002</v>
          </cell>
          <cell r="K371">
            <v>123542.39</v>
          </cell>
          <cell r="L371" t="str">
            <v>EXIP</v>
          </cell>
          <cell r="M371" t="str">
            <v>NBU</v>
          </cell>
          <cell r="N371" t="str">
            <v>YNV</v>
          </cell>
          <cell r="O371">
            <v>123542.39</v>
          </cell>
          <cell r="P371">
            <v>126939.80572500001</v>
          </cell>
          <cell r="Q371">
            <v>126939.80572500001</v>
          </cell>
        </row>
        <row r="372">
          <cell r="A372" t="str">
            <v>000007230</v>
          </cell>
          <cell r="B372" t="str">
            <v>Goodwin,Scott D</v>
          </cell>
          <cell r="C372" t="e">
            <v>#N/A</v>
          </cell>
          <cell r="D372">
            <v>30348</v>
          </cell>
          <cell r="E372" t="str">
            <v>20200</v>
          </cell>
          <cell r="F372" t="str">
            <v>NEKR8</v>
          </cell>
          <cell r="G372" t="str">
            <v>ENO</v>
          </cell>
          <cell r="H372" t="str">
            <v>Eng - Design, VTY Lbr</v>
          </cell>
          <cell r="I372" t="str">
            <v>Supv, Engineering      -</v>
          </cell>
          <cell r="J372">
            <v>67.475700000000003</v>
          </cell>
          <cell r="K372">
            <v>140349.46</v>
          </cell>
          <cell r="L372" t="str">
            <v>EXIP</v>
          </cell>
          <cell r="M372" t="str">
            <v>NBU</v>
          </cell>
          <cell r="N372" t="str">
            <v>YNV</v>
          </cell>
          <cell r="O372">
            <v>140349.46</v>
          </cell>
          <cell r="P372">
            <v>144209.07015000001</v>
          </cell>
          <cell r="Q372">
            <v>144209.07015000001</v>
          </cell>
        </row>
        <row r="373">
          <cell r="A373" t="str">
            <v>000007258</v>
          </cell>
          <cell r="B373" t="str">
            <v>Burns,Robert E</v>
          </cell>
          <cell r="C373" t="e">
            <v>#N/A</v>
          </cell>
          <cell r="D373">
            <v>36801</v>
          </cell>
          <cell r="E373" t="str">
            <v>20210</v>
          </cell>
          <cell r="F373" t="str">
            <v>NEKA5</v>
          </cell>
          <cell r="G373" t="str">
            <v>ENO</v>
          </cell>
          <cell r="H373" t="str">
            <v>Training, VTY Lbr</v>
          </cell>
          <cell r="I373" t="str">
            <v>Instructor, Sr Tech (Nuc)</v>
          </cell>
          <cell r="J373">
            <v>54.584600000000002</v>
          </cell>
          <cell r="K373">
            <v>113535.96</v>
          </cell>
          <cell r="L373" t="str">
            <v>EXIP</v>
          </cell>
          <cell r="M373" t="str">
            <v>NBU</v>
          </cell>
          <cell r="N373" t="str">
            <v>YNV</v>
          </cell>
          <cell r="O373">
            <v>113535.96</v>
          </cell>
          <cell r="P373">
            <v>116658.19890000002</v>
          </cell>
          <cell r="Q373">
            <v>116658.19890000002</v>
          </cell>
        </row>
        <row r="374">
          <cell r="A374" t="str">
            <v>000007268</v>
          </cell>
          <cell r="B374" t="str">
            <v>Shuman,Richard F</v>
          </cell>
          <cell r="C374" t="e">
            <v>#N/A</v>
          </cell>
          <cell r="D374">
            <v>31600</v>
          </cell>
          <cell r="E374" t="str">
            <v>20200</v>
          </cell>
          <cell r="F374" t="str">
            <v>NEKO1</v>
          </cell>
          <cell r="G374" t="str">
            <v>ENO</v>
          </cell>
          <cell r="H374" t="str">
            <v>Operations, VTY Lbr</v>
          </cell>
          <cell r="I374" t="str">
            <v>Supv, Control Room</v>
          </cell>
          <cell r="J374">
            <v>55.472799999999999</v>
          </cell>
          <cell r="K374">
            <v>115383.34</v>
          </cell>
          <cell r="L374" t="str">
            <v>SMIP</v>
          </cell>
          <cell r="M374" t="str">
            <v>NBU</v>
          </cell>
          <cell r="N374" t="str">
            <v>YNV</v>
          </cell>
          <cell r="O374">
            <v>115383.34</v>
          </cell>
          <cell r="P374">
            <v>118556.38185000001</v>
          </cell>
          <cell r="Q374">
            <v>118556.38185000001</v>
          </cell>
        </row>
        <row r="375">
          <cell r="A375" t="str">
            <v>000007383</v>
          </cell>
          <cell r="B375" t="str">
            <v>Gamache,Kevin E</v>
          </cell>
          <cell r="C375" t="e">
            <v>#N/A</v>
          </cell>
          <cell r="D375">
            <v>34062</v>
          </cell>
          <cell r="E375" t="str">
            <v>20200</v>
          </cell>
          <cell r="F375" t="str">
            <v>NEKH3</v>
          </cell>
          <cell r="G375" t="str">
            <v>ENO</v>
          </cell>
          <cell r="H375" t="str">
            <v>Maint - Electrical, VTY Lbr</v>
          </cell>
          <cell r="I375" t="str">
            <v>Supv/Coord - Maintenance</v>
          </cell>
          <cell r="J375">
            <v>53.2239</v>
          </cell>
          <cell r="K375">
            <v>110705.63</v>
          </cell>
          <cell r="L375" t="str">
            <v>SMIP</v>
          </cell>
          <cell r="M375" t="str">
            <v>NBU</v>
          </cell>
          <cell r="N375" t="str">
            <v>YNV</v>
          </cell>
          <cell r="O375">
            <v>110705.63</v>
          </cell>
          <cell r="P375">
            <v>113750.03482500001</v>
          </cell>
          <cell r="Q375">
            <v>113750.03482500001</v>
          </cell>
        </row>
        <row r="376">
          <cell r="A376" t="str">
            <v>000007400</v>
          </cell>
          <cell r="B376" t="str">
            <v>Bargeron,Richard J</v>
          </cell>
          <cell r="C376" t="e">
            <v>#N/A</v>
          </cell>
          <cell r="D376">
            <v>37298</v>
          </cell>
          <cell r="E376" t="str">
            <v>20200</v>
          </cell>
          <cell r="F376" t="str">
            <v>NEKR8</v>
          </cell>
          <cell r="G376" t="str">
            <v>ENO</v>
          </cell>
          <cell r="H376" t="str">
            <v>Eng - Design, VTY Lbr</v>
          </cell>
          <cell r="I376" t="str">
            <v>Sr Engineer (Nuc)</v>
          </cell>
          <cell r="J376">
            <v>48.511699999999998</v>
          </cell>
          <cell r="K376">
            <v>100904.43</v>
          </cell>
          <cell r="L376" t="str">
            <v>EXIP</v>
          </cell>
          <cell r="M376" t="str">
            <v>NBU</v>
          </cell>
          <cell r="N376" t="str">
            <v>YNV</v>
          </cell>
          <cell r="O376">
            <v>100904.43</v>
          </cell>
          <cell r="P376">
            <v>103679.301825</v>
          </cell>
          <cell r="Q376">
            <v>103679.301825</v>
          </cell>
        </row>
        <row r="377">
          <cell r="A377" t="str">
            <v>000007415</v>
          </cell>
          <cell r="B377" t="str">
            <v>Smith,Brian E</v>
          </cell>
          <cell r="C377" t="e">
            <v>#N/A</v>
          </cell>
          <cell r="D377">
            <v>33370</v>
          </cell>
          <cell r="E377" t="str">
            <v>20200</v>
          </cell>
          <cell r="F377" t="str">
            <v>NEKH2</v>
          </cell>
          <cell r="G377" t="str">
            <v>ENO</v>
          </cell>
          <cell r="H377" t="str">
            <v>Maint - Mechanical, VTY Lbr</v>
          </cell>
          <cell r="I377" t="str">
            <v>Sr Maint Spec (Nuc)</v>
          </cell>
          <cell r="J377">
            <v>54.453699999999998</v>
          </cell>
          <cell r="K377">
            <v>113263.75</v>
          </cell>
          <cell r="L377" t="str">
            <v>EXIP</v>
          </cell>
          <cell r="M377" t="str">
            <v>NBU</v>
          </cell>
          <cell r="N377" t="str">
            <v>YNV</v>
          </cell>
          <cell r="O377">
            <v>113263.75</v>
          </cell>
          <cell r="P377">
            <v>116378.503125</v>
          </cell>
          <cell r="Q377">
            <v>116378.503125</v>
          </cell>
        </row>
        <row r="378">
          <cell r="A378" t="str">
            <v>000007431</v>
          </cell>
          <cell r="B378" t="str">
            <v>Roberts,Thomas E</v>
          </cell>
          <cell r="C378" t="e">
            <v>#N/A</v>
          </cell>
          <cell r="D378">
            <v>37452</v>
          </cell>
          <cell r="E378" t="str">
            <v>20200</v>
          </cell>
          <cell r="F378" t="str">
            <v>NEKO1</v>
          </cell>
          <cell r="G378" t="str">
            <v>ENO</v>
          </cell>
          <cell r="H378" t="str">
            <v>Operations, VTY Lbr</v>
          </cell>
          <cell r="I378" t="str">
            <v>Supv, Control Room</v>
          </cell>
          <cell r="J378">
            <v>50.289200000000001</v>
          </cell>
          <cell r="K378">
            <v>104601.62</v>
          </cell>
          <cell r="L378" t="str">
            <v>SMIP</v>
          </cell>
          <cell r="M378" t="str">
            <v>NBU</v>
          </cell>
          <cell r="N378" t="str">
            <v>YNV</v>
          </cell>
          <cell r="O378">
            <v>104601.62</v>
          </cell>
          <cell r="P378">
            <v>107478.16455</v>
          </cell>
          <cell r="Q378">
            <v>107478.16455</v>
          </cell>
        </row>
        <row r="379">
          <cell r="A379" t="str">
            <v>000007465</v>
          </cell>
          <cell r="B379" t="str">
            <v>Joy,Michelle P</v>
          </cell>
          <cell r="C379" t="e">
            <v>#N/A</v>
          </cell>
          <cell r="D379">
            <v>37312</v>
          </cell>
          <cell r="E379" t="str">
            <v>20200</v>
          </cell>
          <cell r="F379" t="str">
            <v>NEKO1</v>
          </cell>
          <cell r="G379" t="str">
            <v>ENO</v>
          </cell>
          <cell r="H379" t="str">
            <v>Operations, VTY Lbr</v>
          </cell>
          <cell r="I379" t="str">
            <v>Supv, Control Room</v>
          </cell>
          <cell r="J379">
            <v>49.038499999999999</v>
          </cell>
          <cell r="K379">
            <v>102000</v>
          </cell>
          <cell r="L379" t="str">
            <v>SMIP</v>
          </cell>
          <cell r="M379" t="str">
            <v>NBU</v>
          </cell>
          <cell r="N379" t="str">
            <v>YNV</v>
          </cell>
          <cell r="O379">
            <v>102000</v>
          </cell>
          <cell r="P379">
            <v>104805.00000000001</v>
          </cell>
          <cell r="Q379">
            <v>104805.00000000001</v>
          </cell>
        </row>
        <row r="380">
          <cell r="A380" t="str">
            <v>000007479</v>
          </cell>
          <cell r="B380" t="str">
            <v>Cummings,Larry R</v>
          </cell>
          <cell r="C380" t="e">
            <v>#N/A</v>
          </cell>
          <cell r="D380">
            <v>36906</v>
          </cell>
          <cell r="E380" t="str">
            <v>20200</v>
          </cell>
          <cell r="F380" t="str">
            <v>NEKA1</v>
          </cell>
          <cell r="G380" t="str">
            <v>ENO</v>
          </cell>
          <cell r="H380" t="str">
            <v>Site VP, VTY Lbr</v>
          </cell>
          <cell r="I380" t="str">
            <v>Consultant - Inpo (R)</v>
          </cell>
          <cell r="J380">
            <v>56.429900000000004</v>
          </cell>
          <cell r="K380">
            <v>117374.23</v>
          </cell>
          <cell r="L380" t="str">
            <v>SMIP</v>
          </cell>
          <cell r="M380" t="str">
            <v>NBU</v>
          </cell>
          <cell r="N380" t="str">
            <v>YV2</v>
          </cell>
          <cell r="O380">
            <v>117374.23</v>
          </cell>
          <cell r="P380">
            <v>120602.02132500001</v>
          </cell>
          <cell r="Q380">
            <v>120602.02132500001</v>
          </cell>
        </row>
        <row r="381">
          <cell r="A381" t="str">
            <v>000007488</v>
          </cell>
          <cell r="B381" t="str">
            <v>Geyster,John J</v>
          </cell>
          <cell r="C381" t="e">
            <v>#N/A</v>
          </cell>
          <cell r="D381">
            <v>30838</v>
          </cell>
          <cell r="E381" t="str">
            <v>20200</v>
          </cell>
          <cell r="F381" t="str">
            <v>NEKQ5</v>
          </cell>
          <cell r="G381" t="str">
            <v>ENO</v>
          </cell>
          <cell r="H381" t="str">
            <v>Radiation Protection, VTY Lbr</v>
          </cell>
          <cell r="I381" t="str">
            <v>Supv, Radiation Control</v>
          </cell>
          <cell r="J381">
            <v>59.343400000000003</v>
          </cell>
          <cell r="K381">
            <v>123434.31</v>
          </cell>
          <cell r="L381" t="str">
            <v>SMIP</v>
          </cell>
          <cell r="M381" t="str">
            <v>NBU</v>
          </cell>
          <cell r="N381" t="str">
            <v>YNV</v>
          </cell>
          <cell r="O381">
            <v>123434.31</v>
          </cell>
          <cell r="P381">
            <v>126828.75352500001</v>
          </cell>
          <cell r="Q381">
            <v>126828.75352500001</v>
          </cell>
        </row>
        <row r="382">
          <cell r="A382" t="str">
            <v>000007495</v>
          </cell>
          <cell r="B382" t="str">
            <v>Grimes,David F</v>
          </cell>
          <cell r="C382" t="e">
            <v>#N/A</v>
          </cell>
          <cell r="D382">
            <v>30346</v>
          </cell>
          <cell r="E382" t="str">
            <v>20200</v>
          </cell>
          <cell r="F382" t="str">
            <v>NEKR8</v>
          </cell>
          <cell r="G382" t="str">
            <v>ENO</v>
          </cell>
          <cell r="H382" t="str">
            <v>Eng - Design, VTY Lbr</v>
          </cell>
          <cell r="I382" t="str">
            <v>Sr Engineer (Nuc)</v>
          </cell>
          <cell r="J382">
            <v>54.971600000000002</v>
          </cell>
          <cell r="K382">
            <v>114340.99</v>
          </cell>
          <cell r="L382" t="str">
            <v>EXIP</v>
          </cell>
          <cell r="M382" t="str">
            <v>NBU</v>
          </cell>
          <cell r="N382" t="str">
            <v>YNV</v>
          </cell>
          <cell r="O382">
            <v>114340.99</v>
          </cell>
          <cell r="P382">
            <v>117485.36722500001</v>
          </cell>
          <cell r="Q382">
            <v>117485.36722500001</v>
          </cell>
        </row>
        <row r="383">
          <cell r="A383" t="str">
            <v>000007501</v>
          </cell>
          <cell r="B383" t="str">
            <v>Robertshaw,Alan L</v>
          </cell>
          <cell r="C383" t="e">
            <v>#N/A</v>
          </cell>
          <cell r="D383">
            <v>37340</v>
          </cell>
          <cell r="E383" t="str">
            <v>20200</v>
          </cell>
          <cell r="F383" t="str">
            <v>NEKR8</v>
          </cell>
          <cell r="G383" t="str">
            <v>ENO</v>
          </cell>
          <cell r="H383" t="str">
            <v>Eng - Design, VTY Lbr</v>
          </cell>
          <cell r="I383" t="str">
            <v>Sr Lead Engineer (Nuc)</v>
          </cell>
          <cell r="J383">
            <v>55.383800000000001</v>
          </cell>
          <cell r="K383">
            <v>115198.29</v>
          </cell>
          <cell r="L383" t="str">
            <v>EXIP</v>
          </cell>
          <cell r="M383" t="str">
            <v>NBU</v>
          </cell>
          <cell r="N383" t="str">
            <v>YNV</v>
          </cell>
          <cell r="O383">
            <v>115198.29</v>
          </cell>
          <cell r="P383">
            <v>118366.242975</v>
          </cell>
          <cell r="Q383">
            <v>118366.242975</v>
          </cell>
        </row>
        <row r="384">
          <cell r="A384" t="str">
            <v>000007544</v>
          </cell>
          <cell r="B384" t="str">
            <v>Buteau,Bernard R</v>
          </cell>
          <cell r="C384" t="e">
            <v>#N/A</v>
          </cell>
          <cell r="D384">
            <v>27979</v>
          </cell>
          <cell r="E384" t="str">
            <v>20200</v>
          </cell>
          <cell r="F384" t="str">
            <v>NEKK3</v>
          </cell>
          <cell r="G384" t="str">
            <v>ENO</v>
          </cell>
          <cell r="H384" t="str">
            <v>NSA, VTY Lbr</v>
          </cell>
          <cell r="I384" t="str">
            <v>Technical Spec IV (R)</v>
          </cell>
          <cell r="J384">
            <v>72.9285</v>
          </cell>
          <cell r="K384">
            <v>151691.26</v>
          </cell>
          <cell r="L384" t="str">
            <v>SMIP</v>
          </cell>
          <cell r="M384" t="str">
            <v>NBU</v>
          </cell>
          <cell r="N384" t="str">
            <v>YNV</v>
          </cell>
          <cell r="O384">
            <v>151691.26</v>
          </cell>
          <cell r="P384">
            <v>155862.76965000003</v>
          </cell>
          <cell r="Q384">
            <v>155862.76965000003</v>
          </cell>
        </row>
        <row r="385">
          <cell r="A385" t="str">
            <v>000007579</v>
          </cell>
          <cell r="B385" t="str">
            <v>French,Michael</v>
          </cell>
          <cell r="C385" t="e">
            <v>#N/A</v>
          </cell>
          <cell r="D385">
            <v>32888</v>
          </cell>
          <cell r="E385" t="str">
            <v>20200</v>
          </cell>
          <cell r="F385" t="str">
            <v>NEKO1</v>
          </cell>
          <cell r="G385" t="str">
            <v>ENO</v>
          </cell>
          <cell r="H385" t="str">
            <v>Operations, VTY Lbr</v>
          </cell>
          <cell r="I385" t="str">
            <v>Supv, Control Room</v>
          </cell>
          <cell r="J385">
            <v>52.2149</v>
          </cell>
          <cell r="K385">
            <v>108606.91</v>
          </cell>
          <cell r="L385" t="str">
            <v>SMIP</v>
          </cell>
          <cell r="M385" t="str">
            <v>NBU</v>
          </cell>
          <cell r="N385" t="str">
            <v>YNV</v>
          </cell>
          <cell r="O385">
            <v>108606.91</v>
          </cell>
          <cell r="P385">
            <v>111593.60002500001</v>
          </cell>
          <cell r="Q385">
            <v>111593.60002500001</v>
          </cell>
        </row>
        <row r="386">
          <cell r="A386" t="str">
            <v>000007612</v>
          </cell>
          <cell r="B386" t="str">
            <v>Vibert,Roger T</v>
          </cell>
          <cell r="C386" t="e">
            <v>#N/A</v>
          </cell>
          <cell r="D386">
            <v>31293</v>
          </cell>
          <cell r="E386" t="str">
            <v>20200</v>
          </cell>
          <cell r="F386" t="str">
            <v>NEKR8</v>
          </cell>
          <cell r="G386" t="str">
            <v>ENO</v>
          </cell>
          <cell r="H386" t="str">
            <v>Eng - Design, VTY Lbr</v>
          </cell>
          <cell r="I386" t="str">
            <v>Supv, Engineering      -</v>
          </cell>
          <cell r="J386">
            <v>64.284700000000001</v>
          </cell>
          <cell r="K386">
            <v>133712.13</v>
          </cell>
          <cell r="L386" t="str">
            <v>SMIP</v>
          </cell>
          <cell r="M386" t="str">
            <v>NBU</v>
          </cell>
          <cell r="N386" t="str">
            <v>YNV</v>
          </cell>
          <cell r="O386">
            <v>133712.13</v>
          </cell>
          <cell r="P386">
            <v>137389.213575</v>
          </cell>
          <cell r="Q386">
            <v>137389.213575</v>
          </cell>
        </row>
        <row r="387">
          <cell r="A387" t="str">
            <v>000007648</v>
          </cell>
          <cell r="B387" t="str">
            <v>Johnson,Paul R</v>
          </cell>
          <cell r="C387" t="e">
            <v>#N/A</v>
          </cell>
          <cell r="D387">
            <v>27713</v>
          </cell>
          <cell r="E387" t="str">
            <v>20200</v>
          </cell>
          <cell r="F387" t="str">
            <v>NEKR8</v>
          </cell>
          <cell r="G387" t="str">
            <v>ENO</v>
          </cell>
          <cell r="H387" t="str">
            <v>Eng - Design, VTY Lbr</v>
          </cell>
          <cell r="I387" t="str">
            <v>Sr Staff Engineer (Nuc)</v>
          </cell>
          <cell r="J387">
            <v>63.579799999999999</v>
          </cell>
          <cell r="K387">
            <v>132246.07999999999</v>
          </cell>
          <cell r="L387" t="str">
            <v>SMIP</v>
          </cell>
          <cell r="M387" t="str">
            <v>NBU</v>
          </cell>
          <cell r="N387" t="str">
            <v>YNV</v>
          </cell>
          <cell r="O387">
            <v>132246.07999999999</v>
          </cell>
          <cell r="P387">
            <v>135882.84719999999</v>
          </cell>
          <cell r="Q387">
            <v>135882.84719999999</v>
          </cell>
        </row>
        <row r="388">
          <cell r="A388" t="str">
            <v>000007695</v>
          </cell>
          <cell r="B388" t="str">
            <v>Stewart,Brian L</v>
          </cell>
          <cell r="C388" t="e">
            <v>#N/A</v>
          </cell>
          <cell r="D388">
            <v>31817</v>
          </cell>
          <cell r="E388" t="str">
            <v>20210</v>
          </cell>
          <cell r="F388" t="str">
            <v>NEKA5</v>
          </cell>
          <cell r="G388" t="str">
            <v>ENO</v>
          </cell>
          <cell r="H388" t="str">
            <v>Training, VTY Lbr</v>
          </cell>
          <cell r="I388" t="str">
            <v>Instructor, Sr Ops (Nuc)</v>
          </cell>
          <cell r="J388">
            <v>54.793300000000002</v>
          </cell>
          <cell r="K388">
            <v>113970.01</v>
          </cell>
          <cell r="L388" t="str">
            <v>EXIP</v>
          </cell>
          <cell r="M388" t="str">
            <v>NBU</v>
          </cell>
          <cell r="N388" t="str">
            <v>YV2</v>
          </cell>
          <cell r="O388">
            <v>113970.01</v>
          </cell>
          <cell r="P388">
            <v>117104.18527500001</v>
          </cell>
          <cell r="Q388">
            <v>117104.18527500001</v>
          </cell>
        </row>
        <row r="389">
          <cell r="A389" t="str">
            <v>000007726</v>
          </cell>
          <cell r="B389" t="str">
            <v>Smith,Stephen R</v>
          </cell>
          <cell r="C389" t="e">
            <v>#N/A</v>
          </cell>
          <cell r="D389">
            <v>31082</v>
          </cell>
          <cell r="E389" t="str">
            <v>20200</v>
          </cell>
          <cell r="F389" t="str">
            <v>NEKH5</v>
          </cell>
          <cell r="G389" t="str">
            <v>ENO</v>
          </cell>
          <cell r="H389" t="str">
            <v>Maint - I&amp;C, VTY Lbr</v>
          </cell>
          <cell r="I389" t="str">
            <v>Supv/Coord - Maintenance</v>
          </cell>
          <cell r="J389">
            <v>54.9236</v>
          </cell>
          <cell r="K389">
            <v>114241.05</v>
          </cell>
          <cell r="L389" t="str">
            <v>SMIP</v>
          </cell>
          <cell r="M389" t="str">
            <v>NBU</v>
          </cell>
          <cell r="N389" t="str">
            <v>YNV</v>
          </cell>
          <cell r="O389">
            <v>114241.05</v>
          </cell>
          <cell r="P389">
            <v>117382.67887500001</v>
          </cell>
          <cell r="Q389">
            <v>117382.67887500001</v>
          </cell>
        </row>
        <row r="390">
          <cell r="A390" t="str">
            <v>000007734</v>
          </cell>
          <cell r="B390" t="str">
            <v>Weber,Timothy V</v>
          </cell>
          <cell r="C390" t="e">
            <v>#N/A</v>
          </cell>
          <cell r="D390">
            <v>36171</v>
          </cell>
          <cell r="E390" t="str">
            <v>20200</v>
          </cell>
          <cell r="F390" t="str">
            <v>NEKO1</v>
          </cell>
          <cell r="G390" t="str">
            <v>ENO</v>
          </cell>
          <cell r="H390" t="str">
            <v>Operations, VTY Lbr</v>
          </cell>
          <cell r="I390" t="str">
            <v>Reactor Operator III</v>
          </cell>
          <cell r="J390">
            <v>43.728000000000002</v>
          </cell>
          <cell r="K390">
            <v>90954.240000000005</v>
          </cell>
          <cell r="L390" t="str">
            <v>VYIP</v>
          </cell>
          <cell r="M390" t="str">
            <v>V01</v>
          </cell>
          <cell r="N390" t="str">
            <v>YBV</v>
          </cell>
          <cell r="O390">
            <v>90954.240000000005</v>
          </cell>
          <cell r="P390">
            <v>92773.324800000002</v>
          </cell>
          <cell r="Q390">
            <v>92773.324800000002</v>
          </cell>
        </row>
        <row r="391">
          <cell r="A391" t="str">
            <v>000007772</v>
          </cell>
          <cell r="B391" t="str">
            <v>Parker,Alfred D</v>
          </cell>
          <cell r="C391" t="e">
            <v>#N/A</v>
          </cell>
          <cell r="D391">
            <v>29752</v>
          </cell>
          <cell r="E391" t="str">
            <v>20200</v>
          </cell>
          <cell r="F391" t="str">
            <v>NEKR8</v>
          </cell>
          <cell r="G391" t="str">
            <v>ENO</v>
          </cell>
          <cell r="H391" t="str">
            <v>Eng - Design, VTY Lbr</v>
          </cell>
          <cell r="I391" t="str">
            <v>Supv, Engineering      -</v>
          </cell>
          <cell r="J391">
            <v>60.420900000000003</v>
          </cell>
          <cell r="K391">
            <v>125675.39</v>
          </cell>
          <cell r="L391" t="str">
            <v>SMIP</v>
          </cell>
          <cell r="M391" t="str">
            <v>NBU</v>
          </cell>
          <cell r="N391" t="str">
            <v>YNV</v>
          </cell>
          <cell r="O391">
            <v>125675.39</v>
          </cell>
          <cell r="P391">
            <v>129131.46322500001</v>
          </cell>
          <cell r="Q391">
            <v>129131.46322500001</v>
          </cell>
        </row>
        <row r="392">
          <cell r="A392" t="str">
            <v>000007802</v>
          </cell>
          <cell r="B392" t="str">
            <v>January,Richard G</v>
          </cell>
          <cell r="C392" t="e">
            <v>#N/A</v>
          </cell>
          <cell r="D392">
            <v>29108</v>
          </cell>
          <cell r="E392" t="str">
            <v>20200</v>
          </cell>
          <cell r="F392" t="str">
            <v>NEKR8</v>
          </cell>
          <cell r="G392" t="str">
            <v>ENO</v>
          </cell>
          <cell r="H392" t="str">
            <v>Eng - Design, VTY Lbr</v>
          </cell>
          <cell r="I392" t="str">
            <v>Sr Lead Engineer (Nuc)</v>
          </cell>
          <cell r="J392">
            <v>61.809399999999997</v>
          </cell>
          <cell r="K392">
            <v>128563.52</v>
          </cell>
          <cell r="L392" t="str">
            <v>EXIP</v>
          </cell>
          <cell r="M392" t="str">
            <v>NBU</v>
          </cell>
          <cell r="N392" t="str">
            <v>YNV</v>
          </cell>
          <cell r="O392">
            <v>128563.52</v>
          </cell>
          <cell r="P392">
            <v>132099.01680000001</v>
          </cell>
          <cell r="Q392">
            <v>132099.01680000001</v>
          </cell>
        </row>
        <row r="393">
          <cell r="A393" t="str">
            <v>000007808</v>
          </cell>
          <cell r="B393" t="str">
            <v>Glabach,Edward H</v>
          </cell>
          <cell r="C393" t="e">
            <v>#N/A</v>
          </cell>
          <cell r="D393">
            <v>36969</v>
          </cell>
          <cell r="E393" t="str">
            <v>20200</v>
          </cell>
          <cell r="F393" t="str">
            <v>NEKH4</v>
          </cell>
          <cell r="G393" t="str">
            <v>ENO</v>
          </cell>
          <cell r="H393" t="str">
            <v>Maint - Fac &amp; Sup, VTY Lbr</v>
          </cell>
          <cell r="I393" t="str">
            <v>Tool Room Attendent - VY</v>
          </cell>
          <cell r="J393">
            <v>28.9023</v>
          </cell>
          <cell r="K393">
            <v>60116.78</v>
          </cell>
          <cell r="L393" t="str">
            <v>VYIP</v>
          </cell>
          <cell r="M393" t="str">
            <v>V01</v>
          </cell>
          <cell r="N393" t="str">
            <v>YBV</v>
          </cell>
          <cell r="O393">
            <v>60116.78</v>
          </cell>
          <cell r="P393">
            <v>61319.115599999997</v>
          </cell>
          <cell r="Q393">
            <v>61319.115599999997</v>
          </cell>
        </row>
        <row r="394">
          <cell r="A394" t="str">
            <v>000007811</v>
          </cell>
          <cell r="B394" t="str">
            <v>Williams,John M</v>
          </cell>
          <cell r="C394" t="e">
            <v>#N/A</v>
          </cell>
          <cell r="D394">
            <v>31551</v>
          </cell>
          <cell r="E394" t="str">
            <v>20200</v>
          </cell>
          <cell r="F394" t="str">
            <v>NEKO2</v>
          </cell>
          <cell r="G394" t="str">
            <v>ENO</v>
          </cell>
          <cell r="H394" t="str">
            <v>PS&amp;O, VTY Lbr</v>
          </cell>
          <cell r="I394" t="str">
            <v>Mech/Elec Planner - VY</v>
          </cell>
          <cell r="J394">
            <v>42.000900000000001</v>
          </cell>
          <cell r="K394">
            <v>87361.87</v>
          </cell>
          <cell r="L394" t="str">
            <v>VYIP</v>
          </cell>
          <cell r="M394" t="str">
            <v>V01</v>
          </cell>
          <cell r="N394" t="str">
            <v>YBV</v>
          </cell>
          <cell r="O394">
            <v>87361.87</v>
          </cell>
          <cell r="P394">
            <v>89109.107399999994</v>
          </cell>
          <cell r="Q394">
            <v>89109.107399999994</v>
          </cell>
        </row>
        <row r="395">
          <cell r="A395" t="str">
            <v>000007885</v>
          </cell>
          <cell r="B395" t="str">
            <v>Wonsey,Thomas A</v>
          </cell>
          <cell r="C395" t="e">
            <v>#N/A</v>
          </cell>
          <cell r="D395">
            <v>37298</v>
          </cell>
          <cell r="E395" t="str">
            <v>20200</v>
          </cell>
          <cell r="F395" t="str">
            <v>NEKO2</v>
          </cell>
          <cell r="G395" t="str">
            <v>ENO</v>
          </cell>
          <cell r="H395" t="str">
            <v>PS&amp;O, VTY Lbr</v>
          </cell>
          <cell r="I395" t="str">
            <v>Mech/Elec Planner - VY</v>
          </cell>
          <cell r="J395">
            <v>42.000900000000001</v>
          </cell>
          <cell r="K395">
            <v>87361.87</v>
          </cell>
          <cell r="L395" t="str">
            <v>VYIP</v>
          </cell>
          <cell r="M395" t="str">
            <v>V01</v>
          </cell>
          <cell r="N395" t="str">
            <v>YBV</v>
          </cell>
          <cell r="O395">
            <v>87361.87</v>
          </cell>
          <cell r="P395">
            <v>89109.107399999994</v>
          </cell>
          <cell r="Q395">
            <v>89109.107399999994</v>
          </cell>
        </row>
        <row r="396">
          <cell r="A396" t="str">
            <v>000007950</v>
          </cell>
          <cell r="B396" t="str">
            <v>May,Dennis F</v>
          </cell>
          <cell r="C396" t="e">
            <v>#N/A</v>
          </cell>
          <cell r="D396">
            <v>30052</v>
          </cell>
          <cell r="E396" t="str">
            <v>20200</v>
          </cell>
          <cell r="F396" t="str">
            <v>NEKO1</v>
          </cell>
          <cell r="G396" t="str">
            <v>ENO</v>
          </cell>
          <cell r="H396" t="str">
            <v>Operations, VTY Lbr</v>
          </cell>
          <cell r="I396" t="str">
            <v>Shift Technical Advisor</v>
          </cell>
          <cell r="J396">
            <v>49.887300000000003</v>
          </cell>
          <cell r="K396">
            <v>103765.55</v>
          </cell>
          <cell r="L396" t="str">
            <v>EXIP</v>
          </cell>
          <cell r="M396" t="str">
            <v>NBU</v>
          </cell>
          <cell r="N396" t="str">
            <v>YNV</v>
          </cell>
          <cell r="O396">
            <v>103765.55</v>
          </cell>
          <cell r="P396">
            <v>106619.10262500001</v>
          </cell>
          <cell r="Q396">
            <v>106619.10262500001</v>
          </cell>
        </row>
        <row r="397">
          <cell r="A397" t="str">
            <v>000008100</v>
          </cell>
          <cell r="B397" t="str">
            <v>Allen,James W</v>
          </cell>
          <cell r="C397" t="e">
            <v>#N/A</v>
          </cell>
          <cell r="D397">
            <v>35922</v>
          </cell>
          <cell r="E397" t="str">
            <v>20200</v>
          </cell>
          <cell r="F397" t="str">
            <v>NEKR8</v>
          </cell>
          <cell r="G397" t="str">
            <v>ENO</v>
          </cell>
          <cell r="H397" t="str">
            <v>Eng - Design, VTY Lbr</v>
          </cell>
          <cell r="I397" t="str">
            <v>Technical Spec Iv (Nuc)</v>
          </cell>
          <cell r="J397">
            <v>57.079700000000003</v>
          </cell>
          <cell r="K397">
            <v>118725.8</v>
          </cell>
          <cell r="L397" t="str">
            <v>EXIP</v>
          </cell>
          <cell r="M397" t="str">
            <v>NBU</v>
          </cell>
          <cell r="N397" t="str">
            <v>YNV</v>
          </cell>
          <cell r="O397">
            <v>118725.8</v>
          </cell>
          <cell r="P397">
            <v>121990.75950000001</v>
          </cell>
          <cell r="Q397">
            <v>121990.75950000001</v>
          </cell>
        </row>
        <row r="398">
          <cell r="A398" t="str">
            <v>000008134</v>
          </cell>
          <cell r="B398" t="str">
            <v>Fales,Neil</v>
          </cell>
          <cell r="C398" t="e">
            <v>#N/A</v>
          </cell>
          <cell r="D398">
            <v>37739</v>
          </cell>
          <cell r="E398" t="str">
            <v>20200</v>
          </cell>
          <cell r="F398" t="str">
            <v>NEKR9</v>
          </cell>
          <cell r="G398" t="str">
            <v>ENO</v>
          </cell>
          <cell r="H398" t="str">
            <v>Eng - Programs, VTY Lbr</v>
          </cell>
          <cell r="I398" t="str">
            <v>Coord-Equip Reliability (Nuc)</v>
          </cell>
          <cell r="J398">
            <v>56.560099999999998</v>
          </cell>
          <cell r="K398">
            <v>117645</v>
          </cell>
          <cell r="L398" t="str">
            <v>SMIP</v>
          </cell>
          <cell r="M398" t="str">
            <v>NBU</v>
          </cell>
          <cell r="N398" t="str">
            <v>YV2</v>
          </cell>
          <cell r="O398">
            <v>117645</v>
          </cell>
          <cell r="P398">
            <v>120880.2375</v>
          </cell>
          <cell r="Q398">
            <v>120880.2375</v>
          </cell>
        </row>
        <row r="399">
          <cell r="A399" t="str">
            <v>000008300</v>
          </cell>
          <cell r="B399" t="str">
            <v>Cappelletti,Anthony</v>
          </cell>
          <cell r="C399" t="e">
            <v>#N/A</v>
          </cell>
          <cell r="D399">
            <v>36241</v>
          </cell>
          <cell r="E399" t="str">
            <v>20200</v>
          </cell>
          <cell r="F399" t="str">
            <v>NEKH2</v>
          </cell>
          <cell r="G399" t="str">
            <v>ENO</v>
          </cell>
          <cell r="H399" t="str">
            <v>Maint - Mechanical, VTY Lbr</v>
          </cell>
          <cell r="I399" t="str">
            <v>Supt, Mechanical</v>
          </cell>
          <cell r="J399">
            <v>61.643300000000004</v>
          </cell>
          <cell r="K399">
            <v>128218.11</v>
          </cell>
          <cell r="L399" t="str">
            <v>SMIP</v>
          </cell>
          <cell r="M399" t="str">
            <v>NBU</v>
          </cell>
          <cell r="N399" t="str">
            <v>YV2</v>
          </cell>
          <cell r="O399">
            <v>128218.11</v>
          </cell>
          <cell r="P399">
            <v>131744.10802500002</v>
          </cell>
          <cell r="Q399">
            <v>131744.10802500002</v>
          </cell>
        </row>
        <row r="400">
          <cell r="A400" t="str">
            <v>000008398</v>
          </cell>
          <cell r="B400" t="str">
            <v>Tkatch,David P</v>
          </cell>
          <cell r="C400" t="e">
            <v>#N/A</v>
          </cell>
          <cell r="D400">
            <v>30685</v>
          </cell>
          <cell r="E400" t="str">
            <v>20200</v>
          </cell>
          <cell r="F400" t="str">
            <v>NEKQ5</v>
          </cell>
          <cell r="G400" t="str">
            <v>ENO</v>
          </cell>
          <cell r="H400" t="str">
            <v>Radiation Protection, VTY Lbr</v>
          </cell>
          <cell r="I400" t="str">
            <v>Mgr, Rad Protection</v>
          </cell>
          <cell r="J400">
            <v>68.842200000000005</v>
          </cell>
          <cell r="K400">
            <v>143191.79999999999</v>
          </cell>
          <cell r="L400" t="str">
            <v>SMIP</v>
          </cell>
          <cell r="M400" t="str">
            <v>NBU</v>
          </cell>
          <cell r="N400" t="str">
            <v>YNV</v>
          </cell>
          <cell r="O400">
            <v>143191.79999999999</v>
          </cell>
          <cell r="P400">
            <v>147129.57449999999</v>
          </cell>
          <cell r="Q400">
            <v>147129.57449999999</v>
          </cell>
        </row>
        <row r="401">
          <cell r="A401" t="str">
            <v>000008621</v>
          </cell>
          <cell r="B401" t="str">
            <v>Barber,Rae S</v>
          </cell>
          <cell r="C401" t="e">
            <v>#N/A</v>
          </cell>
          <cell r="D401">
            <v>31747</v>
          </cell>
          <cell r="E401" t="str">
            <v>20200</v>
          </cell>
          <cell r="F401" t="str">
            <v>NEKO2</v>
          </cell>
          <cell r="G401" t="str">
            <v>ENO</v>
          </cell>
          <cell r="H401" t="str">
            <v>PS&amp;O, VTY Lbr</v>
          </cell>
          <cell r="I401" t="str">
            <v>Sr Outage Scheduler (Nuc)</v>
          </cell>
          <cell r="J401">
            <v>50.801900000000003</v>
          </cell>
          <cell r="K401">
            <v>105667.99</v>
          </cell>
          <cell r="L401" t="str">
            <v>EXIP</v>
          </cell>
          <cell r="M401" t="str">
            <v>NBU</v>
          </cell>
          <cell r="N401" t="str">
            <v>YNV</v>
          </cell>
          <cell r="O401">
            <v>105667.99</v>
          </cell>
          <cell r="P401">
            <v>108573.85972500002</v>
          </cell>
          <cell r="Q401">
            <v>108573.85972500002</v>
          </cell>
        </row>
        <row r="402">
          <cell r="A402" t="str">
            <v>000008683</v>
          </cell>
          <cell r="B402" t="str">
            <v>Crowley,Michael J</v>
          </cell>
          <cell r="C402" t="e">
            <v>#N/A</v>
          </cell>
          <cell r="D402">
            <v>33007</v>
          </cell>
          <cell r="E402" t="str">
            <v>20200</v>
          </cell>
          <cell r="F402" t="str">
            <v>NEKO2</v>
          </cell>
          <cell r="G402" t="str">
            <v>ENO</v>
          </cell>
          <cell r="H402" t="str">
            <v>PS&amp;O, VTY Lbr</v>
          </cell>
          <cell r="I402" t="str">
            <v>Mgr, Asst Outage</v>
          </cell>
          <cell r="J402">
            <v>60.304299999999998</v>
          </cell>
          <cell r="K402">
            <v>125432.87</v>
          </cell>
          <cell r="L402" t="str">
            <v>SMIP</v>
          </cell>
          <cell r="M402" t="str">
            <v>NBU</v>
          </cell>
          <cell r="N402" t="str">
            <v>YNV</v>
          </cell>
          <cell r="O402">
            <v>125432.87</v>
          </cell>
          <cell r="P402">
            <v>128882.273925</v>
          </cell>
          <cell r="Q402">
            <v>128882.273925</v>
          </cell>
        </row>
        <row r="403">
          <cell r="A403" t="str">
            <v>000009025</v>
          </cell>
          <cell r="B403" t="str">
            <v>Lindsay,Edward J</v>
          </cell>
          <cell r="C403" t="e">
            <v>#N/A</v>
          </cell>
          <cell r="D403">
            <v>28430</v>
          </cell>
          <cell r="E403" t="str">
            <v>20200</v>
          </cell>
          <cell r="F403" t="str">
            <v>NEKR1</v>
          </cell>
          <cell r="G403" t="str">
            <v>ENO</v>
          </cell>
          <cell r="H403" t="str">
            <v>Eng - Systems, VTY Lbr</v>
          </cell>
          <cell r="I403" t="str">
            <v>Supv, Engineering      -</v>
          </cell>
          <cell r="J403">
            <v>61.804200000000002</v>
          </cell>
          <cell r="K403">
            <v>128552.79</v>
          </cell>
          <cell r="L403" t="str">
            <v>SMIP</v>
          </cell>
          <cell r="M403" t="str">
            <v>NBU</v>
          </cell>
          <cell r="N403" t="str">
            <v>YNV</v>
          </cell>
          <cell r="O403">
            <v>128552.79</v>
          </cell>
          <cell r="P403">
            <v>132087.991725</v>
          </cell>
          <cell r="Q403">
            <v>132087.991725</v>
          </cell>
        </row>
        <row r="404">
          <cell r="A404" t="str">
            <v>000009100</v>
          </cell>
          <cell r="B404" t="str">
            <v>Tietze,Brian J</v>
          </cell>
          <cell r="C404" t="e">
            <v>#N/A</v>
          </cell>
          <cell r="D404">
            <v>30165</v>
          </cell>
          <cell r="E404" t="str">
            <v>20200</v>
          </cell>
          <cell r="F404" t="str">
            <v>NEKH4</v>
          </cell>
          <cell r="G404" t="str">
            <v>ENO</v>
          </cell>
          <cell r="H404" t="str">
            <v>Maint - Fac &amp; Sup, VTY Lbr</v>
          </cell>
          <cell r="I404" t="str">
            <v>Supv, Facilities</v>
          </cell>
          <cell r="J404">
            <v>51.963099999999997</v>
          </cell>
          <cell r="K404">
            <v>108083.28</v>
          </cell>
          <cell r="L404" t="str">
            <v>SMIP</v>
          </cell>
          <cell r="M404" t="str">
            <v>NBU</v>
          </cell>
          <cell r="N404" t="str">
            <v>YNV</v>
          </cell>
          <cell r="O404">
            <v>108083.28</v>
          </cell>
          <cell r="P404">
            <v>111055.5702</v>
          </cell>
          <cell r="Q404">
            <v>111055.5702</v>
          </cell>
        </row>
        <row r="405">
          <cell r="A405" t="str">
            <v>000009605</v>
          </cell>
          <cell r="B405" t="str">
            <v>Hallonquist,Nora E</v>
          </cell>
          <cell r="C405" t="e">
            <v>#N/A</v>
          </cell>
          <cell r="D405">
            <v>36255</v>
          </cell>
          <cell r="E405" t="str">
            <v>20200</v>
          </cell>
          <cell r="F405" t="str">
            <v>NEKO4</v>
          </cell>
          <cell r="G405" t="str">
            <v>ENO</v>
          </cell>
          <cell r="H405" t="str">
            <v>Chemistry, VTY Lbr</v>
          </cell>
          <cell r="I405" t="str">
            <v>Senior Chemistry Tech - VY</v>
          </cell>
          <cell r="J405">
            <v>38.640500000000003</v>
          </cell>
          <cell r="K405">
            <v>80372.240000000005</v>
          </cell>
          <cell r="L405" t="str">
            <v>VYIP</v>
          </cell>
          <cell r="M405" t="str">
            <v>V01</v>
          </cell>
          <cell r="N405" t="str">
            <v>YBV</v>
          </cell>
          <cell r="O405">
            <v>80372.240000000005</v>
          </cell>
          <cell r="P405">
            <v>81979.684800000003</v>
          </cell>
          <cell r="Q405">
            <v>81979.684800000003</v>
          </cell>
        </row>
        <row r="406">
          <cell r="A406" t="str">
            <v>000009946</v>
          </cell>
          <cell r="B406" t="str">
            <v>Schulze,William H</v>
          </cell>
          <cell r="C406" t="e">
            <v>#N/A</v>
          </cell>
          <cell r="D406">
            <v>29241</v>
          </cell>
          <cell r="E406" t="str">
            <v>20210</v>
          </cell>
          <cell r="F406" t="str">
            <v>NEKA5</v>
          </cell>
          <cell r="G406" t="str">
            <v>ENO</v>
          </cell>
          <cell r="H406" t="str">
            <v>Training, VTY Lbr</v>
          </cell>
          <cell r="I406" t="str">
            <v>Instructor, Sr Ops (Nuc)</v>
          </cell>
          <cell r="J406">
            <v>52.442500000000003</v>
          </cell>
          <cell r="K406">
            <v>109080.46</v>
          </cell>
          <cell r="L406" t="str">
            <v>EXIP</v>
          </cell>
          <cell r="M406" t="str">
            <v>NBU</v>
          </cell>
          <cell r="N406" t="str">
            <v>YNV</v>
          </cell>
          <cell r="O406">
            <v>109080.46</v>
          </cell>
          <cell r="P406">
            <v>112080.17265000002</v>
          </cell>
          <cell r="Q406">
            <v>112080.17265000002</v>
          </cell>
        </row>
        <row r="407">
          <cell r="A407" t="str">
            <v>000010139</v>
          </cell>
          <cell r="B407" t="str">
            <v>Tabone,Christopher J</v>
          </cell>
          <cell r="C407" t="e">
            <v>#N/A</v>
          </cell>
          <cell r="D407">
            <v>31145</v>
          </cell>
          <cell r="E407" t="str">
            <v>20200</v>
          </cell>
          <cell r="F407" t="str">
            <v>NEKO1</v>
          </cell>
          <cell r="G407" t="str">
            <v>ENO</v>
          </cell>
          <cell r="H407" t="str">
            <v>Operations, VTY Lbr</v>
          </cell>
          <cell r="I407" t="str">
            <v>Supv, Control Room</v>
          </cell>
          <cell r="J407">
            <v>57.409500000000001</v>
          </cell>
          <cell r="K407">
            <v>119411.77</v>
          </cell>
          <cell r="L407" t="str">
            <v>SMIP</v>
          </cell>
          <cell r="M407" t="str">
            <v>NBU</v>
          </cell>
          <cell r="N407" t="str">
            <v>YNV</v>
          </cell>
          <cell r="O407">
            <v>119411.77</v>
          </cell>
          <cell r="P407">
            <v>122695.59367500001</v>
          </cell>
          <cell r="Q407">
            <v>122695.59367500001</v>
          </cell>
        </row>
        <row r="408">
          <cell r="A408" t="str">
            <v>000010195</v>
          </cell>
          <cell r="B408" t="str">
            <v>Vita,Robert A</v>
          </cell>
          <cell r="C408" t="e">
            <v>#N/A</v>
          </cell>
          <cell r="D408">
            <v>36353</v>
          </cell>
          <cell r="E408" t="str">
            <v>20200</v>
          </cell>
          <cell r="F408" t="str">
            <v>NEKO1</v>
          </cell>
          <cell r="G408" t="str">
            <v>ENO</v>
          </cell>
          <cell r="H408" t="str">
            <v>Operations, VTY Lbr</v>
          </cell>
          <cell r="I408" t="str">
            <v>Supv, Control Room</v>
          </cell>
          <cell r="J408">
            <v>59.302100000000003</v>
          </cell>
          <cell r="K408">
            <v>123348.31</v>
          </cell>
          <cell r="L408" t="str">
            <v>SMIP</v>
          </cell>
          <cell r="M408" t="str">
            <v>NBU</v>
          </cell>
          <cell r="N408" t="str">
            <v>YNV</v>
          </cell>
          <cell r="O408">
            <v>123348.31</v>
          </cell>
          <cell r="P408">
            <v>126740.388525</v>
          </cell>
          <cell r="Q408">
            <v>126740.388525</v>
          </cell>
        </row>
        <row r="409">
          <cell r="A409" t="str">
            <v>000010306</v>
          </cell>
          <cell r="B409" t="str">
            <v>Haumann,Alan B</v>
          </cell>
          <cell r="C409" t="e">
            <v>#N/A</v>
          </cell>
          <cell r="D409">
            <v>37008</v>
          </cell>
          <cell r="E409" t="str">
            <v>20200</v>
          </cell>
          <cell r="F409" t="str">
            <v>NEKR8</v>
          </cell>
          <cell r="G409" t="str">
            <v>ENO</v>
          </cell>
          <cell r="H409" t="str">
            <v>Eng - Design, VTY Lbr</v>
          </cell>
          <cell r="I409" t="str">
            <v>Supv, Engineering      -</v>
          </cell>
          <cell r="J409">
            <v>60.9069</v>
          </cell>
          <cell r="K409">
            <v>126686.39999999999</v>
          </cell>
          <cell r="L409" t="str">
            <v>SMIP</v>
          </cell>
          <cell r="M409" t="str">
            <v>NBU</v>
          </cell>
          <cell r="N409" t="str">
            <v>YNV</v>
          </cell>
          <cell r="O409">
            <v>126686.39999999999</v>
          </cell>
          <cell r="P409">
            <v>130170.276</v>
          </cell>
          <cell r="Q409">
            <v>130170.276</v>
          </cell>
        </row>
        <row r="410">
          <cell r="A410" t="str">
            <v>000010614</v>
          </cell>
          <cell r="B410" t="str">
            <v>Nelson,Steven E</v>
          </cell>
          <cell r="C410" t="e">
            <v>#N/A</v>
          </cell>
          <cell r="D410">
            <v>36829</v>
          </cell>
          <cell r="E410" t="str">
            <v>20210</v>
          </cell>
          <cell r="F410" t="str">
            <v>NEKA5</v>
          </cell>
          <cell r="G410" t="str">
            <v>ENO</v>
          </cell>
          <cell r="H410" t="str">
            <v>Training, VTY Lbr</v>
          </cell>
          <cell r="I410" t="str">
            <v>Instructor, Sr Tech (Nuc)</v>
          </cell>
          <cell r="J410">
            <v>48.110100000000003</v>
          </cell>
          <cell r="K410">
            <v>100068.92</v>
          </cell>
          <cell r="L410" t="str">
            <v>EXIP</v>
          </cell>
          <cell r="M410" t="str">
            <v>NBU</v>
          </cell>
          <cell r="N410" t="str">
            <v>YNV</v>
          </cell>
          <cell r="O410">
            <v>100068.92</v>
          </cell>
          <cell r="P410">
            <v>102820.8153</v>
          </cell>
          <cell r="Q410">
            <v>102820.8153</v>
          </cell>
        </row>
        <row r="411">
          <cell r="A411" t="str">
            <v>000010632</v>
          </cell>
          <cell r="B411" t="str">
            <v>Benedict,George G</v>
          </cell>
          <cell r="C411" t="e">
            <v>#N/A</v>
          </cell>
          <cell r="D411">
            <v>32006</v>
          </cell>
          <cell r="E411" t="str">
            <v>20200</v>
          </cell>
          <cell r="F411" t="str">
            <v>NEKR2</v>
          </cell>
          <cell r="G411" t="str">
            <v>ENO</v>
          </cell>
          <cell r="H411" t="str">
            <v>Maintenance, VTY Lbr</v>
          </cell>
          <cell r="I411" t="str">
            <v>Sr Project Manager - NUC</v>
          </cell>
          <cell r="J411">
            <v>57.3735</v>
          </cell>
          <cell r="K411">
            <v>119336.95</v>
          </cell>
          <cell r="L411" t="str">
            <v>SMIP</v>
          </cell>
          <cell r="M411" t="str">
            <v>NBU</v>
          </cell>
          <cell r="N411" t="str">
            <v>YNV</v>
          </cell>
          <cell r="O411">
            <v>119336.95</v>
          </cell>
          <cell r="P411">
            <v>122618.71612500001</v>
          </cell>
          <cell r="Q411">
            <v>122618.71612500001</v>
          </cell>
        </row>
        <row r="412">
          <cell r="A412" t="str">
            <v>000010876</v>
          </cell>
          <cell r="B412" t="str">
            <v>Ferrizzi,Vincent Samuel</v>
          </cell>
          <cell r="C412" t="e">
            <v>#N/A</v>
          </cell>
          <cell r="D412">
            <v>35276</v>
          </cell>
          <cell r="E412" t="str">
            <v>20200</v>
          </cell>
          <cell r="F412" t="str">
            <v>NEKO1</v>
          </cell>
          <cell r="G412" t="str">
            <v>ENO</v>
          </cell>
          <cell r="H412" t="str">
            <v>Operations, VTY Lbr</v>
          </cell>
          <cell r="I412" t="str">
            <v>Mgr, Shift (NUC)</v>
          </cell>
          <cell r="J412">
            <v>61.866</v>
          </cell>
          <cell r="K412">
            <v>128681.36</v>
          </cell>
          <cell r="L412" t="str">
            <v>SMIP</v>
          </cell>
          <cell r="M412" t="str">
            <v>NBU</v>
          </cell>
          <cell r="N412" t="str">
            <v>YNV</v>
          </cell>
          <cell r="O412">
            <v>128681.36</v>
          </cell>
          <cell r="P412">
            <v>132220.0974</v>
          </cell>
          <cell r="Q412">
            <v>132220.0974</v>
          </cell>
        </row>
        <row r="413">
          <cell r="A413" t="str">
            <v>000011110</v>
          </cell>
          <cell r="B413" t="str">
            <v>Rupinski Jr,Stanley</v>
          </cell>
          <cell r="C413" t="e">
            <v>#N/A</v>
          </cell>
          <cell r="D413">
            <v>34757</v>
          </cell>
          <cell r="E413" t="str">
            <v>20200</v>
          </cell>
          <cell r="F413" t="str">
            <v>NEKR8</v>
          </cell>
          <cell r="G413" t="str">
            <v>ENO</v>
          </cell>
          <cell r="H413" t="str">
            <v>Eng - Design, VTY Lbr</v>
          </cell>
          <cell r="I413" t="str">
            <v>Sr Assoc Engineer (Nuc)</v>
          </cell>
          <cell r="J413">
            <v>36.386099999999999</v>
          </cell>
          <cell r="K413">
            <v>75683.070000000007</v>
          </cell>
          <cell r="L413" t="str">
            <v>EXIP</v>
          </cell>
          <cell r="M413" t="str">
            <v>NBU</v>
          </cell>
          <cell r="N413" t="str">
            <v>YV2</v>
          </cell>
          <cell r="O413">
            <v>75683.070000000007</v>
          </cell>
          <cell r="P413">
            <v>77764.354425000012</v>
          </cell>
          <cell r="Q413">
            <v>77764.354425000012</v>
          </cell>
        </row>
        <row r="414">
          <cell r="A414" t="str">
            <v>000011290</v>
          </cell>
          <cell r="B414" t="str">
            <v>Farabaugh,Kenneth L</v>
          </cell>
          <cell r="C414" t="e">
            <v>#N/A</v>
          </cell>
          <cell r="D414">
            <v>35625</v>
          </cell>
          <cell r="E414" t="str">
            <v>20200</v>
          </cell>
          <cell r="F414" t="str">
            <v>NEKA1</v>
          </cell>
          <cell r="G414" t="str">
            <v>ENO</v>
          </cell>
          <cell r="H414" t="str">
            <v>Site VP, VTY Lbr</v>
          </cell>
          <cell r="I414" t="str">
            <v>Coord-Site VP (R)</v>
          </cell>
          <cell r="J414">
            <v>60.8322</v>
          </cell>
          <cell r="K414">
            <v>126531.03</v>
          </cell>
          <cell r="L414" t="str">
            <v>SMIP</v>
          </cell>
          <cell r="M414" t="str">
            <v>NBU</v>
          </cell>
          <cell r="N414" t="str">
            <v>YNV</v>
          </cell>
          <cell r="O414">
            <v>126531.03</v>
          </cell>
          <cell r="P414">
            <v>130010.633325</v>
          </cell>
          <cell r="Q414">
            <v>130010.633325</v>
          </cell>
        </row>
        <row r="415">
          <cell r="A415" t="str">
            <v>000011408</v>
          </cell>
          <cell r="B415" t="str">
            <v>Fox,Thomas</v>
          </cell>
          <cell r="C415" t="e">
            <v>#N/A</v>
          </cell>
          <cell r="D415">
            <v>37739</v>
          </cell>
          <cell r="E415" t="str">
            <v>20200</v>
          </cell>
          <cell r="F415" t="str">
            <v>NEKH3</v>
          </cell>
          <cell r="G415" t="str">
            <v>ENO</v>
          </cell>
          <cell r="H415" t="str">
            <v>Maint - Electrical, VTY Lbr</v>
          </cell>
          <cell r="I415" t="str">
            <v>Sr Maint Spec (Nuc)</v>
          </cell>
          <cell r="J415">
            <v>46.671700000000001</v>
          </cell>
          <cell r="K415">
            <v>97077.13</v>
          </cell>
          <cell r="L415" t="str">
            <v>EXIP</v>
          </cell>
          <cell r="M415" t="str">
            <v>NBU</v>
          </cell>
          <cell r="N415" t="str">
            <v>YV2</v>
          </cell>
          <cell r="O415">
            <v>97077.13</v>
          </cell>
          <cell r="P415">
            <v>99746.751075000007</v>
          </cell>
          <cell r="Q415">
            <v>99746.751075000007</v>
          </cell>
        </row>
        <row r="416">
          <cell r="A416" t="str">
            <v>000011458</v>
          </cell>
          <cell r="B416" t="str">
            <v>Silko,Thomas B</v>
          </cell>
          <cell r="C416" t="e">
            <v>#N/A</v>
          </cell>
          <cell r="D416">
            <v>32643</v>
          </cell>
          <cell r="E416" t="str">
            <v>20200</v>
          </cell>
          <cell r="F416" t="str">
            <v>NEKR2</v>
          </cell>
          <cell r="G416" t="str">
            <v>ENO</v>
          </cell>
          <cell r="H416" t="str">
            <v>Maintenance, VTY Lbr</v>
          </cell>
          <cell r="I416" t="str">
            <v>Supv/Coord - Maintenance Site</v>
          </cell>
          <cell r="J416">
            <v>58.310200000000002</v>
          </cell>
          <cell r="K416">
            <v>121285.24</v>
          </cell>
          <cell r="L416" t="str">
            <v>SMIP</v>
          </cell>
          <cell r="M416" t="str">
            <v>NBU</v>
          </cell>
          <cell r="N416" t="str">
            <v>YNV</v>
          </cell>
          <cell r="O416">
            <v>121285.24</v>
          </cell>
          <cell r="P416">
            <v>124620.58410000002</v>
          </cell>
          <cell r="Q416">
            <v>124620.58410000002</v>
          </cell>
        </row>
        <row r="417">
          <cell r="A417" t="str">
            <v>000011557</v>
          </cell>
          <cell r="B417" t="str">
            <v>Showers,Timothy A</v>
          </cell>
          <cell r="C417" t="e">
            <v>#N/A</v>
          </cell>
          <cell r="D417">
            <v>38036</v>
          </cell>
          <cell r="E417" t="str">
            <v>20210</v>
          </cell>
          <cell r="F417" t="str">
            <v>NEKA5</v>
          </cell>
          <cell r="G417" t="str">
            <v>ENO</v>
          </cell>
          <cell r="H417" t="str">
            <v>Training, VTY Lbr</v>
          </cell>
          <cell r="I417" t="str">
            <v>Instructor, Ops (Nuc)</v>
          </cell>
          <cell r="J417">
            <v>47.596200000000003</v>
          </cell>
          <cell r="K417">
            <v>99000</v>
          </cell>
          <cell r="L417" t="str">
            <v>EXIP</v>
          </cell>
          <cell r="M417" t="str">
            <v>NBU</v>
          </cell>
          <cell r="N417" t="str">
            <v>YV2</v>
          </cell>
          <cell r="O417">
            <v>99000</v>
          </cell>
          <cell r="P417">
            <v>101722.50000000001</v>
          </cell>
          <cell r="Q417">
            <v>101722.50000000001</v>
          </cell>
        </row>
        <row r="418">
          <cell r="A418" t="str">
            <v>000011600</v>
          </cell>
          <cell r="B418" t="str">
            <v>Wonderlick III,Alex J</v>
          </cell>
          <cell r="C418" t="e">
            <v>#N/A</v>
          </cell>
          <cell r="D418">
            <v>30073</v>
          </cell>
          <cell r="E418" t="str">
            <v>20200</v>
          </cell>
          <cell r="F418" t="str">
            <v>NEKR8</v>
          </cell>
          <cell r="G418" t="str">
            <v>ENO</v>
          </cell>
          <cell r="H418" t="str">
            <v>Eng - Design, VTY Lbr</v>
          </cell>
          <cell r="I418" t="str">
            <v>Sr Lead Technical Spec (Nuc)</v>
          </cell>
          <cell r="J418">
            <v>54.156999999999996</v>
          </cell>
          <cell r="K418">
            <v>112646.51</v>
          </cell>
          <cell r="L418" t="str">
            <v>EXIP</v>
          </cell>
          <cell r="M418" t="str">
            <v>NBU</v>
          </cell>
          <cell r="N418" t="str">
            <v>YNV</v>
          </cell>
          <cell r="O418">
            <v>112646.51</v>
          </cell>
          <cell r="P418">
            <v>115744.28902500001</v>
          </cell>
          <cell r="Q418">
            <v>115744.28902500001</v>
          </cell>
        </row>
        <row r="419">
          <cell r="A419" t="str">
            <v>000011778</v>
          </cell>
          <cell r="B419" t="str">
            <v>Penniman,William T</v>
          </cell>
          <cell r="C419" t="e">
            <v>#N/A</v>
          </cell>
          <cell r="D419">
            <v>28044</v>
          </cell>
          <cell r="E419" t="str">
            <v>20200</v>
          </cell>
          <cell r="F419" t="str">
            <v>NEKK3</v>
          </cell>
          <cell r="G419" t="str">
            <v>ENO</v>
          </cell>
          <cell r="H419" t="str">
            <v>NSA, VTY Lbr</v>
          </cell>
          <cell r="I419" t="str">
            <v>Specialist-CAA Sr</v>
          </cell>
          <cell r="J419">
            <v>51.257300000000001</v>
          </cell>
          <cell r="K419">
            <v>106615.13</v>
          </cell>
          <cell r="L419" t="str">
            <v>EXIP</v>
          </cell>
          <cell r="M419" t="str">
            <v>NBU</v>
          </cell>
          <cell r="N419" t="str">
            <v>YNV</v>
          </cell>
          <cell r="O419">
            <v>106615.13</v>
          </cell>
          <cell r="P419">
            <v>109547.04607500002</v>
          </cell>
          <cell r="Q419">
            <v>109547.04607500002</v>
          </cell>
        </row>
        <row r="420">
          <cell r="A420" t="str">
            <v>000012486</v>
          </cell>
          <cell r="B420" t="str">
            <v>Smith,Gregory E</v>
          </cell>
          <cell r="C420" t="e">
            <v>#N/A</v>
          </cell>
          <cell r="D420">
            <v>32671</v>
          </cell>
          <cell r="E420" t="str">
            <v>20200</v>
          </cell>
          <cell r="F420" t="str">
            <v>NEKO2</v>
          </cell>
          <cell r="G420" t="str">
            <v>ENO</v>
          </cell>
          <cell r="H420" t="str">
            <v>PS&amp;O, VTY Lbr</v>
          </cell>
          <cell r="I420" t="str">
            <v>I &amp; C Planner - VY</v>
          </cell>
          <cell r="J420">
            <v>42.947699999999998</v>
          </cell>
          <cell r="K420">
            <v>89331.22</v>
          </cell>
          <cell r="L420" t="str">
            <v>VYIP</v>
          </cell>
          <cell r="M420" t="str">
            <v>V01</v>
          </cell>
          <cell r="N420" t="str">
            <v>YBV</v>
          </cell>
          <cell r="O420">
            <v>89331.22</v>
          </cell>
          <cell r="P420">
            <v>91117.844400000002</v>
          </cell>
          <cell r="Q420">
            <v>91117.844400000002</v>
          </cell>
        </row>
        <row r="421">
          <cell r="A421" t="str">
            <v>000013048</v>
          </cell>
          <cell r="B421" t="str">
            <v>Hensel,Dwight N</v>
          </cell>
          <cell r="C421" t="e">
            <v>#N/A</v>
          </cell>
          <cell r="D421">
            <v>33154</v>
          </cell>
          <cell r="E421" t="str">
            <v>20200</v>
          </cell>
          <cell r="F421" t="str">
            <v>NEKO2</v>
          </cell>
          <cell r="G421" t="str">
            <v>ENO</v>
          </cell>
          <cell r="H421" t="str">
            <v>PS&amp;O, VTY Lbr</v>
          </cell>
          <cell r="I421" t="str">
            <v>Mgr, Work Week</v>
          </cell>
          <cell r="J421">
            <v>55.765099999999997</v>
          </cell>
          <cell r="K421">
            <v>115991.46</v>
          </cell>
          <cell r="L421" t="str">
            <v>SMIP</v>
          </cell>
          <cell r="M421" t="str">
            <v>NBU</v>
          </cell>
          <cell r="N421" t="str">
            <v>YNV</v>
          </cell>
          <cell r="O421">
            <v>115991.46</v>
          </cell>
          <cell r="P421">
            <v>119181.22515000001</v>
          </cell>
          <cell r="Q421">
            <v>119181.22515000001</v>
          </cell>
        </row>
        <row r="422">
          <cell r="A422" t="str">
            <v>000013090</v>
          </cell>
          <cell r="B422" t="str">
            <v>Bengtson,Jon A</v>
          </cell>
          <cell r="C422" t="e">
            <v>#N/A</v>
          </cell>
          <cell r="D422">
            <v>36942</v>
          </cell>
          <cell r="E422" t="str">
            <v>20200</v>
          </cell>
          <cell r="F422" t="str">
            <v>NEKK3</v>
          </cell>
          <cell r="G422" t="str">
            <v>ENO</v>
          </cell>
          <cell r="H422" t="str">
            <v>NSA, VTY Lbr</v>
          </cell>
          <cell r="I422" t="str">
            <v>Mgr, Corrective Action</v>
          </cell>
          <cell r="J422">
            <v>71.825900000000004</v>
          </cell>
          <cell r="K422">
            <v>149397.76999999999</v>
          </cell>
          <cell r="L422" t="str">
            <v>SMIP</v>
          </cell>
          <cell r="M422" t="str">
            <v>NBU</v>
          </cell>
          <cell r="N422" t="str">
            <v>YNV</v>
          </cell>
          <cell r="O422">
            <v>149397.76999999999</v>
          </cell>
          <cell r="P422">
            <v>153506.208675</v>
          </cell>
          <cell r="Q422">
            <v>153506.208675</v>
          </cell>
        </row>
        <row r="423">
          <cell r="A423" t="str">
            <v>000013144</v>
          </cell>
          <cell r="B423" t="str">
            <v>Mego,Karen L</v>
          </cell>
          <cell r="C423" t="e">
            <v>#N/A</v>
          </cell>
          <cell r="D423">
            <v>36878</v>
          </cell>
          <cell r="E423" t="str">
            <v>20200</v>
          </cell>
          <cell r="F423" t="str">
            <v>NEKO1</v>
          </cell>
          <cell r="G423" t="str">
            <v>ENO</v>
          </cell>
          <cell r="H423" t="str">
            <v>Operations, VTY Lbr</v>
          </cell>
          <cell r="I423" t="str">
            <v>Technical Spec Iv (Nuc)</v>
          </cell>
          <cell r="J423">
            <v>47.446599999999997</v>
          </cell>
          <cell r="K423">
            <v>98688.94</v>
          </cell>
          <cell r="L423" t="str">
            <v>EXIP</v>
          </cell>
          <cell r="M423" t="str">
            <v>NBU</v>
          </cell>
          <cell r="N423" t="str">
            <v>YNV</v>
          </cell>
          <cell r="O423">
            <v>98688.94</v>
          </cell>
          <cell r="P423">
            <v>101402.88585000001</v>
          </cell>
          <cell r="Q423">
            <v>101402.88585000001</v>
          </cell>
        </row>
        <row r="424">
          <cell r="A424" t="str">
            <v>000013246</v>
          </cell>
          <cell r="B424" t="str">
            <v>Scherman,Ronald L</v>
          </cell>
          <cell r="C424" t="e">
            <v>#N/A</v>
          </cell>
          <cell r="D424">
            <v>35963</v>
          </cell>
          <cell r="E424" t="str">
            <v>20200</v>
          </cell>
          <cell r="F424" t="str">
            <v>NEKR9</v>
          </cell>
          <cell r="G424" t="str">
            <v>ENO</v>
          </cell>
          <cell r="H424" t="str">
            <v>Eng - Programs, VTY Lbr</v>
          </cell>
          <cell r="I424" t="str">
            <v>Sr Staff Technical Spec (Nuc)</v>
          </cell>
          <cell r="J424">
            <v>54.502099999999999</v>
          </cell>
          <cell r="K424">
            <v>113364.47</v>
          </cell>
          <cell r="L424" t="str">
            <v>SMIP</v>
          </cell>
          <cell r="M424" t="str">
            <v>NBU</v>
          </cell>
          <cell r="N424" t="str">
            <v>YNV</v>
          </cell>
          <cell r="O424">
            <v>113364.47</v>
          </cell>
          <cell r="P424">
            <v>116481.99292500001</v>
          </cell>
          <cell r="Q424">
            <v>116481.99292500001</v>
          </cell>
        </row>
        <row r="425">
          <cell r="A425" t="str">
            <v>000013381</v>
          </cell>
          <cell r="B425" t="str">
            <v>Kritzer,James E</v>
          </cell>
          <cell r="C425" t="e">
            <v>#N/A</v>
          </cell>
          <cell r="D425">
            <v>34624</v>
          </cell>
          <cell r="E425" t="str">
            <v>20200</v>
          </cell>
          <cell r="F425" t="str">
            <v>NEKO1</v>
          </cell>
          <cell r="G425" t="str">
            <v>ENO</v>
          </cell>
          <cell r="H425" t="str">
            <v>Operations, VTY Lbr</v>
          </cell>
          <cell r="I425" t="str">
            <v>Shift Technical Advisor</v>
          </cell>
          <cell r="J425">
            <v>53.510399999999997</v>
          </cell>
          <cell r="K425">
            <v>111301.55</v>
          </cell>
          <cell r="L425" t="str">
            <v>EXIP</v>
          </cell>
          <cell r="M425" t="str">
            <v>NBU</v>
          </cell>
          <cell r="N425" t="str">
            <v>YNV</v>
          </cell>
          <cell r="O425">
            <v>111301.55</v>
          </cell>
          <cell r="P425">
            <v>114362.342625</v>
          </cell>
          <cell r="Q425">
            <v>114362.342625</v>
          </cell>
        </row>
        <row r="426">
          <cell r="A426" t="str">
            <v>000013834</v>
          </cell>
          <cell r="B426" t="str">
            <v>Shoufler,John C</v>
          </cell>
          <cell r="C426" t="e">
            <v>#N/A</v>
          </cell>
          <cell r="D426">
            <v>37690</v>
          </cell>
          <cell r="E426" t="str">
            <v>20200</v>
          </cell>
          <cell r="F426" t="str">
            <v>NEKO1</v>
          </cell>
          <cell r="G426" t="str">
            <v>ENO</v>
          </cell>
          <cell r="H426" t="str">
            <v>Operations, VTY Lbr</v>
          </cell>
          <cell r="I426" t="str">
            <v>Supv, Control Room</v>
          </cell>
          <cell r="J426">
            <v>49.038499999999999</v>
          </cell>
          <cell r="K426">
            <v>102000</v>
          </cell>
          <cell r="L426" t="str">
            <v>SMIP</v>
          </cell>
          <cell r="M426" t="str">
            <v>NBU</v>
          </cell>
          <cell r="N426" t="str">
            <v>YV2</v>
          </cell>
          <cell r="O426">
            <v>102000</v>
          </cell>
          <cell r="P426">
            <v>104805.00000000001</v>
          </cell>
          <cell r="Q426">
            <v>104805.00000000001</v>
          </cell>
        </row>
        <row r="427">
          <cell r="A427" t="str">
            <v>000013905</v>
          </cell>
          <cell r="B427" t="str">
            <v>Bradford,Andrew A</v>
          </cell>
          <cell r="C427" t="e">
            <v>#N/A</v>
          </cell>
          <cell r="D427">
            <v>35548</v>
          </cell>
          <cell r="E427" t="str">
            <v>20200</v>
          </cell>
          <cell r="F427" t="str">
            <v>NEKO1</v>
          </cell>
          <cell r="G427" t="str">
            <v>ENO</v>
          </cell>
          <cell r="H427" t="str">
            <v>Operations, VTY Lbr</v>
          </cell>
          <cell r="I427" t="str">
            <v>Supv, Control Room</v>
          </cell>
          <cell r="J427">
            <v>49.038499999999999</v>
          </cell>
          <cell r="K427">
            <v>102000</v>
          </cell>
          <cell r="L427" t="str">
            <v>SMIP</v>
          </cell>
          <cell r="M427" t="str">
            <v>NBU</v>
          </cell>
          <cell r="N427" t="str">
            <v>YNV</v>
          </cell>
          <cell r="O427">
            <v>102000</v>
          </cell>
          <cell r="P427">
            <v>104805.00000000001</v>
          </cell>
          <cell r="Q427">
            <v>104805.00000000001</v>
          </cell>
        </row>
        <row r="428">
          <cell r="A428" t="str">
            <v>000013928</v>
          </cell>
          <cell r="B428" t="str">
            <v>Wisniewski,Andrew T</v>
          </cell>
          <cell r="C428" t="e">
            <v>#N/A</v>
          </cell>
          <cell r="D428">
            <v>34578</v>
          </cell>
          <cell r="E428" t="str">
            <v>20200</v>
          </cell>
          <cell r="F428" t="str">
            <v>NEKO1</v>
          </cell>
          <cell r="G428" t="str">
            <v>ENO</v>
          </cell>
          <cell r="H428" t="str">
            <v>Operations, VTY Lbr</v>
          </cell>
          <cell r="I428" t="str">
            <v>Shift Technical Advisor</v>
          </cell>
          <cell r="J428">
            <v>47.1113</v>
          </cell>
          <cell r="K428">
            <v>97991.4</v>
          </cell>
          <cell r="L428" t="str">
            <v>EXIP</v>
          </cell>
          <cell r="M428" t="str">
            <v>NBU</v>
          </cell>
          <cell r="N428" t="str">
            <v>YNV</v>
          </cell>
          <cell r="O428">
            <v>97991.4</v>
          </cell>
          <cell r="P428">
            <v>100686.1635</v>
          </cell>
          <cell r="Q428">
            <v>100686.1635</v>
          </cell>
        </row>
        <row r="429">
          <cell r="A429" t="str">
            <v>000014088</v>
          </cell>
          <cell r="B429" t="str">
            <v>Hardy,Jeffery A</v>
          </cell>
          <cell r="C429" t="e">
            <v>#N/A</v>
          </cell>
          <cell r="D429">
            <v>37298</v>
          </cell>
          <cell r="E429" t="str">
            <v>20200</v>
          </cell>
          <cell r="F429" t="str">
            <v>NEKO4</v>
          </cell>
          <cell r="G429" t="str">
            <v>ENO</v>
          </cell>
          <cell r="H429" t="str">
            <v>Chemistry, VTY Lbr</v>
          </cell>
          <cell r="I429" t="str">
            <v>Mgr, Chemistry</v>
          </cell>
          <cell r="J429">
            <v>61.233400000000003</v>
          </cell>
          <cell r="K429">
            <v>127365.55</v>
          </cell>
          <cell r="L429" t="str">
            <v>SMIP</v>
          </cell>
          <cell r="M429" t="str">
            <v>NBU</v>
          </cell>
          <cell r="N429" t="str">
            <v>YNV</v>
          </cell>
          <cell r="O429">
            <v>127365.55</v>
          </cell>
          <cell r="P429">
            <v>130868.10262500001</v>
          </cell>
          <cell r="Q429">
            <v>130868.10262500001</v>
          </cell>
        </row>
        <row r="430">
          <cell r="A430" t="str">
            <v>000016729</v>
          </cell>
          <cell r="B430" t="str">
            <v>Prickett,Todd A</v>
          </cell>
          <cell r="C430" t="e">
            <v>#N/A</v>
          </cell>
          <cell r="D430">
            <v>31138</v>
          </cell>
          <cell r="E430" t="str">
            <v>20200</v>
          </cell>
          <cell r="F430" t="str">
            <v>NEKA9</v>
          </cell>
          <cell r="G430" t="str">
            <v>ENO</v>
          </cell>
          <cell r="H430" t="str">
            <v>MP&amp;C, VTY Lbr</v>
          </cell>
          <cell r="I430" t="str">
            <v>Quality Spec Iii (Nuc)</v>
          </cell>
          <cell r="J430">
            <v>42.020099999999999</v>
          </cell>
          <cell r="K430">
            <v>87401.73</v>
          </cell>
          <cell r="L430" t="str">
            <v>EXIP</v>
          </cell>
          <cell r="M430" t="str">
            <v>NBU</v>
          </cell>
          <cell r="N430" t="str">
            <v>YV2</v>
          </cell>
          <cell r="O430">
            <v>87401.73</v>
          </cell>
          <cell r="P430">
            <v>89805.277575</v>
          </cell>
          <cell r="Q430">
            <v>89805.277575</v>
          </cell>
        </row>
        <row r="431">
          <cell r="A431" t="str">
            <v>000027143</v>
          </cell>
          <cell r="B431" t="str">
            <v>Chancey,Shirley J</v>
          </cell>
          <cell r="C431" t="e">
            <v>#N/A</v>
          </cell>
          <cell r="D431">
            <v>32167</v>
          </cell>
          <cell r="E431" t="str">
            <v>20200</v>
          </cell>
          <cell r="F431" t="str">
            <v>NEKO2</v>
          </cell>
          <cell r="G431" t="str">
            <v>ENO</v>
          </cell>
          <cell r="H431" t="str">
            <v>PS&amp;O, VTY Lbr</v>
          </cell>
          <cell r="I431" t="str">
            <v>Supt, Online Maint Scheduling</v>
          </cell>
          <cell r="J431">
            <v>62.793199999999999</v>
          </cell>
          <cell r="K431">
            <v>130609.88</v>
          </cell>
          <cell r="L431" t="str">
            <v>SMIP</v>
          </cell>
          <cell r="M431" t="str">
            <v>NBU</v>
          </cell>
          <cell r="N431" t="str">
            <v>YNV</v>
          </cell>
          <cell r="O431">
            <v>130609.88</v>
          </cell>
          <cell r="P431">
            <v>134201.65170000002</v>
          </cell>
          <cell r="Q431">
            <v>134201.65170000002</v>
          </cell>
        </row>
        <row r="432">
          <cell r="A432" t="str">
            <v>000034256</v>
          </cell>
          <cell r="B432" t="str">
            <v>Robert,Michael S</v>
          </cell>
          <cell r="C432" t="e">
            <v>#N/A</v>
          </cell>
          <cell r="D432">
            <v>30088</v>
          </cell>
          <cell r="E432" t="str">
            <v>20200</v>
          </cell>
          <cell r="F432" t="str">
            <v>NEKH9</v>
          </cell>
          <cell r="G432" t="str">
            <v>ENO</v>
          </cell>
          <cell r="H432" t="str">
            <v>Maint - FIN, VTY Lbr</v>
          </cell>
          <cell r="I432" t="str">
            <v>Supv, FIN Team</v>
          </cell>
          <cell r="J432">
            <v>54.799300000000002</v>
          </cell>
          <cell r="K432">
            <v>113982.47</v>
          </cell>
          <cell r="L432" t="str">
            <v>SMIP</v>
          </cell>
          <cell r="M432" t="str">
            <v>NBU</v>
          </cell>
          <cell r="N432" t="str">
            <v>YNV</v>
          </cell>
          <cell r="O432">
            <v>113982.47</v>
          </cell>
          <cell r="P432">
            <v>117116.98792500001</v>
          </cell>
          <cell r="Q432">
            <v>117116.98792500001</v>
          </cell>
        </row>
        <row r="433">
          <cell r="A433" t="str">
            <v>000034501</v>
          </cell>
          <cell r="B433" t="str">
            <v>Bacala,Glenn J</v>
          </cell>
          <cell r="C433" t="e">
            <v>#N/A</v>
          </cell>
          <cell r="D433">
            <v>34047</v>
          </cell>
          <cell r="E433" t="str">
            <v>20200</v>
          </cell>
          <cell r="F433" t="str">
            <v>NEKO1</v>
          </cell>
          <cell r="G433" t="str">
            <v>ENO</v>
          </cell>
          <cell r="H433" t="str">
            <v>Operations, VTY Lbr</v>
          </cell>
          <cell r="I433" t="str">
            <v>Supv, Control Room</v>
          </cell>
          <cell r="J433">
            <v>51.704000000000001</v>
          </cell>
          <cell r="K433">
            <v>107544.23</v>
          </cell>
          <cell r="L433" t="str">
            <v>SMIP</v>
          </cell>
          <cell r="M433" t="str">
            <v>NBU</v>
          </cell>
          <cell r="N433" t="str">
            <v>YNV</v>
          </cell>
          <cell r="O433">
            <v>107544.23</v>
          </cell>
          <cell r="P433">
            <v>110501.696325</v>
          </cell>
          <cell r="Q433">
            <v>110501.696325</v>
          </cell>
        </row>
        <row r="434">
          <cell r="A434" t="str">
            <v>000043302</v>
          </cell>
          <cell r="B434" t="str">
            <v>Stupak,Kevin L</v>
          </cell>
          <cell r="C434" t="e">
            <v>#N/A</v>
          </cell>
          <cell r="D434">
            <v>33751</v>
          </cell>
          <cell r="E434" t="str">
            <v>20210</v>
          </cell>
          <cell r="F434" t="str">
            <v>NEKA5</v>
          </cell>
          <cell r="G434" t="str">
            <v>ENO</v>
          </cell>
          <cell r="H434" t="str">
            <v>Training, VTY Lbr</v>
          </cell>
          <cell r="I434" t="str">
            <v>Mgr, Training &amp; Development</v>
          </cell>
          <cell r="J434">
            <v>71.124099999999999</v>
          </cell>
          <cell r="K434">
            <v>147938.07999999999</v>
          </cell>
          <cell r="L434" t="str">
            <v>SMIP</v>
          </cell>
          <cell r="M434" t="str">
            <v>NBU</v>
          </cell>
          <cell r="N434" t="str">
            <v>YNV</v>
          </cell>
          <cell r="O434">
            <v>147938.07999999999</v>
          </cell>
          <cell r="P434">
            <v>152006.37719999999</v>
          </cell>
          <cell r="Q434">
            <v>152006.37719999999</v>
          </cell>
        </row>
        <row r="435">
          <cell r="A435" t="str">
            <v>000043379</v>
          </cell>
          <cell r="B435" t="str">
            <v>Griffin,Michael A</v>
          </cell>
          <cell r="C435" t="e">
            <v>#N/A</v>
          </cell>
          <cell r="D435">
            <v>37235</v>
          </cell>
          <cell r="E435" t="str">
            <v>20200</v>
          </cell>
          <cell r="F435" t="str">
            <v>NEKR9</v>
          </cell>
          <cell r="G435" t="str">
            <v>ENO</v>
          </cell>
          <cell r="H435" t="str">
            <v>Eng - Programs, VTY Lbr</v>
          </cell>
          <cell r="I435" t="str">
            <v>Technical Spec III (Nuc)</v>
          </cell>
          <cell r="J435">
            <v>48.9407</v>
          </cell>
          <cell r="K435">
            <v>101796.75</v>
          </cell>
          <cell r="L435" t="str">
            <v>EXIP</v>
          </cell>
          <cell r="M435" t="str">
            <v>NBU</v>
          </cell>
          <cell r="N435" t="str">
            <v>YNV</v>
          </cell>
          <cell r="O435">
            <v>101796.75</v>
          </cell>
          <cell r="P435">
            <v>104596.160625</v>
          </cell>
          <cell r="Q435">
            <v>104596.160625</v>
          </cell>
        </row>
        <row r="436">
          <cell r="A436" t="str">
            <v>000044122</v>
          </cell>
          <cell r="B436" t="str">
            <v>Evanson,Douglas J</v>
          </cell>
          <cell r="C436" t="e">
            <v>#N/A</v>
          </cell>
          <cell r="D436">
            <v>36619</v>
          </cell>
          <cell r="E436" t="str">
            <v>20200</v>
          </cell>
          <cell r="F436" t="str">
            <v>NEKA9</v>
          </cell>
          <cell r="G436" t="str">
            <v>ENO</v>
          </cell>
          <cell r="H436" t="str">
            <v>MP&amp;C, VTY Lbr</v>
          </cell>
          <cell r="I436" t="str">
            <v>Quality Spec Iii (Nuc)</v>
          </cell>
          <cell r="J436">
            <v>39.063000000000002</v>
          </cell>
          <cell r="K436">
            <v>81251.09</v>
          </cell>
          <cell r="L436" t="str">
            <v>EXIP</v>
          </cell>
          <cell r="M436" t="str">
            <v>NBU</v>
          </cell>
          <cell r="N436" t="str">
            <v>YNV</v>
          </cell>
          <cell r="O436">
            <v>81251.09</v>
          </cell>
          <cell r="P436">
            <v>83485.494975000009</v>
          </cell>
          <cell r="Q436">
            <v>83485.494975000009</v>
          </cell>
        </row>
        <row r="437">
          <cell r="A437" t="str">
            <v>000044334</v>
          </cell>
          <cell r="B437" t="str">
            <v>Jeffries,Daniel K</v>
          </cell>
          <cell r="C437" t="e">
            <v>#N/A</v>
          </cell>
          <cell r="D437">
            <v>34820</v>
          </cell>
          <cell r="E437" t="str">
            <v>20210</v>
          </cell>
          <cell r="F437" t="str">
            <v>NEKA5</v>
          </cell>
          <cell r="G437" t="str">
            <v>ENO</v>
          </cell>
          <cell r="H437" t="str">
            <v>Training, VTY Lbr</v>
          </cell>
          <cell r="I437" t="str">
            <v>Instr, Nuclear Tech (R)</v>
          </cell>
          <cell r="J437">
            <v>58.656500000000001</v>
          </cell>
          <cell r="K437">
            <v>122005.45</v>
          </cell>
          <cell r="L437" t="str">
            <v>SMIP</v>
          </cell>
          <cell r="M437" t="str">
            <v>NBU</v>
          </cell>
          <cell r="N437" t="str">
            <v>YNV</v>
          </cell>
          <cell r="O437">
            <v>122005.45</v>
          </cell>
          <cell r="P437">
            <v>125360.599875</v>
          </cell>
          <cell r="Q437">
            <v>125360.599875</v>
          </cell>
        </row>
        <row r="438">
          <cell r="A438" t="str">
            <v>000044498</v>
          </cell>
          <cell r="B438" t="str">
            <v>Laning,Scott</v>
          </cell>
          <cell r="C438" t="e">
            <v>#N/A</v>
          </cell>
          <cell r="D438">
            <v>37445</v>
          </cell>
          <cell r="E438" t="str">
            <v>20200</v>
          </cell>
          <cell r="F438" t="str">
            <v>NEKO1</v>
          </cell>
          <cell r="G438" t="str">
            <v>ENO</v>
          </cell>
          <cell r="H438" t="str">
            <v>Operations, VTY Lbr</v>
          </cell>
          <cell r="I438" t="str">
            <v>Supv, Control Room</v>
          </cell>
          <cell r="J438">
            <v>51.2624</v>
          </cell>
          <cell r="K438">
            <v>106625.77</v>
          </cell>
          <cell r="L438" t="str">
            <v>SMIP</v>
          </cell>
          <cell r="M438" t="str">
            <v>NBU</v>
          </cell>
          <cell r="N438" t="str">
            <v>YNV</v>
          </cell>
          <cell r="O438">
            <v>106625.77</v>
          </cell>
          <cell r="P438">
            <v>109557.97867500001</v>
          </cell>
          <cell r="Q438">
            <v>109557.97867500001</v>
          </cell>
        </row>
        <row r="439">
          <cell r="A439" t="str">
            <v>000044587</v>
          </cell>
          <cell r="B439" t="str">
            <v>Jones,Derek</v>
          </cell>
          <cell r="C439" t="e">
            <v>#N/A</v>
          </cell>
          <cell r="D439">
            <v>36171</v>
          </cell>
          <cell r="E439" t="str">
            <v>20200</v>
          </cell>
          <cell r="F439" t="str">
            <v>NEKO1</v>
          </cell>
          <cell r="G439" t="str">
            <v>ENO</v>
          </cell>
          <cell r="H439" t="str">
            <v>Operations, VTY Lbr</v>
          </cell>
          <cell r="I439" t="str">
            <v>Mgr, Operations        -</v>
          </cell>
          <cell r="J439">
            <v>79.927599999999998</v>
          </cell>
          <cell r="K439">
            <v>166249.41</v>
          </cell>
          <cell r="L439" t="str">
            <v>SMIP</v>
          </cell>
          <cell r="M439" t="str">
            <v>NBU</v>
          </cell>
          <cell r="N439" t="str">
            <v>YNV</v>
          </cell>
          <cell r="O439">
            <v>166249.41</v>
          </cell>
          <cell r="P439">
            <v>170821.268775</v>
          </cell>
          <cell r="Q439">
            <v>170821.268775</v>
          </cell>
        </row>
        <row r="440">
          <cell r="A440" t="str">
            <v>000044592</v>
          </cell>
          <cell r="B440" t="str">
            <v>Chamberlin,Mitchell W</v>
          </cell>
          <cell r="C440" t="e">
            <v>#N/A</v>
          </cell>
          <cell r="D440">
            <v>37641</v>
          </cell>
          <cell r="E440" t="str">
            <v>20200</v>
          </cell>
          <cell r="F440" t="str">
            <v>NEKO1</v>
          </cell>
          <cell r="G440" t="str">
            <v>ENO</v>
          </cell>
          <cell r="H440" t="str">
            <v>Operations, VTY Lbr</v>
          </cell>
          <cell r="I440" t="str">
            <v>Supv, Control Room</v>
          </cell>
          <cell r="J440">
            <v>50.817399999999999</v>
          </cell>
          <cell r="K440">
            <v>105700.17</v>
          </cell>
          <cell r="L440" t="str">
            <v>SMIP</v>
          </cell>
          <cell r="M440" t="str">
            <v>NBU</v>
          </cell>
          <cell r="N440" t="str">
            <v>YV2</v>
          </cell>
          <cell r="O440">
            <v>105700.17</v>
          </cell>
          <cell r="P440">
            <v>108606.924675</v>
          </cell>
          <cell r="Q440">
            <v>108606.924675</v>
          </cell>
        </row>
        <row r="441">
          <cell r="A441" t="str">
            <v>000044862</v>
          </cell>
          <cell r="B441" t="str">
            <v>Murphy,Leonard W</v>
          </cell>
          <cell r="C441" t="e">
            <v>#N/A</v>
          </cell>
          <cell r="D441">
            <v>36145</v>
          </cell>
          <cell r="E441" t="str">
            <v>20200</v>
          </cell>
          <cell r="F441" t="str">
            <v>NEKH2</v>
          </cell>
          <cell r="G441" t="str">
            <v>ENO</v>
          </cell>
          <cell r="H441" t="str">
            <v>Maint - Mechanical, VTY Lbr</v>
          </cell>
          <cell r="I441" t="str">
            <v>Supv/Coord - Maintenance</v>
          </cell>
          <cell r="J441">
            <v>52.946300000000001</v>
          </cell>
          <cell r="K441">
            <v>110128.38</v>
          </cell>
          <cell r="L441" t="str">
            <v>SMIP</v>
          </cell>
          <cell r="M441" t="str">
            <v>NBU</v>
          </cell>
          <cell r="N441" t="str">
            <v>YNV</v>
          </cell>
          <cell r="O441">
            <v>110128.38</v>
          </cell>
          <cell r="P441">
            <v>113156.91045000001</v>
          </cell>
          <cell r="Q441">
            <v>113156.91045000001</v>
          </cell>
        </row>
        <row r="442">
          <cell r="A442" t="str">
            <v>000044906</v>
          </cell>
          <cell r="B442" t="str">
            <v>Eyre,Christine J</v>
          </cell>
          <cell r="C442" t="e">
            <v>#N/A</v>
          </cell>
          <cell r="D442">
            <v>35087</v>
          </cell>
          <cell r="E442" t="str">
            <v>20200</v>
          </cell>
          <cell r="F442" t="str">
            <v>NEKQ5</v>
          </cell>
          <cell r="G442" t="str">
            <v>ENO</v>
          </cell>
          <cell r="H442" t="str">
            <v>Radiation Protection, VTY Lbr</v>
          </cell>
          <cell r="I442" t="str">
            <v>Supv, Rad Protection</v>
          </cell>
          <cell r="J442">
            <v>50.562399999999997</v>
          </cell>
          <cell r="K442">
            <v>105169.78</v>
          </cell>
          <cell r="L442" t="str">
            <v>SMIP</v>
          </cell>
          <cell r="M442" t="str">
            <v>NBU</v>
          </cell>
          <cell r="N442" t="str">
            <v>YNV</v>
          </cell>
          <cell r="O442">
            <v>105169.78</v>
          </cell>
          <cell r="P442">
            <v>108061.94895000001</v>
          </cell>
          <cell r="Q442">
            <v>108061.94895000001</v>
          </cell>
        </row>
        <row r="443">
          <cell r="A443" t="str">
            <v>000045078</v>
          </cell>
          <cell r="B443" t="str">
            <v>Krider,Mark R</v>
          </cell>
          <cell r="C443" t="e">
            <v>#N/A</v>
          </cell>
          <cell r="D443">
            <v>29592</v>
          </cell>
          <cell r="E443" t="str">
            <v>20210</v>
          </cell>
          <cell r="F443" t="str">
            <v>NEKA5</v>
          </cell>
          <cell r="G443" t="str">
            <v>ENO</v>
          </cell>
          <cell r="H443" t="str">
            <v>Training, VTY Lbr</v>
          </cell>
          <cell r="I443" t="str">
            <v>Spec, Simulator Sr</v>
          </cell>
          <cell r="J443">
            <v>54.377699999999997</v>
          </cell>
          <cell r="K443">
            <v>113105.55</v>
          </cell>
          <cell r="L443" t="str">
            <v>EXIP</v>
          </cell>
          <cell r="M443" t="str">
            <v>NBU</v>
          </cell>
          <cell r="N443" t="str">
            <v>YNV</v>
          </cell>
          <cell r="O443">
            <v>113105.55</v>
          </cell>
          <cell r="P443">
            <v>116215.95262500001</v>
          </cell>
          <cell r="Q443">
            <v>116215.95262500001</v>
          </cell>
        </row>
        <row r="444">
          <cell r="A444" t="str">
            <v>000046981</v>
          </cell>
          <cell r="B444" t="str">
            <v>Farquharson,Brean</v>
          </cell>
          <cell r="C444" t="e">
            <v>#N/A</v>
          </cell>
          <cell r="D444">
            <v>41156</v>
          </cell>
          <cell r="E444" t="str">
            <v>20200</v>
          </cell>
          <cell r="F444" t="str">
            <v>NEKO4</v>
          </cell>
          <cell r="G444" t="str">
            <v>ENO</v>
          </cell>
          <cell r="H444" t="str">
            <v>Chemistry, VTY Lbr</v>
          </cell>
          <cell r="I444" t="str">
            <v>Chemistry Tech I - VY</v>
          </cell>
          <cell r="J444">
            <v>31.295200000000001</v>
          </cell>
          <cell r="K444">
            <v>65094.02</v>
          </cell>
          <cell r="L444" t="str">
            <v>VYIP</v>
          </cell>
          <cell r="M444" t="str">
            <v>V01</v>
          </cell>
          <cell r="N444" t="str">
            <v>YBV</v>
          </cell>
          <cell r="O444">
            <v>65094.02</v>
          </cell>
          <cell r="P444">
            <v>66395.900399999999</v>
          </cell>
          <cell r="Q444">
            <v>66395.900399999999</v>
          </cell>
        </row>
        <row r="445">
          <cell r="A445" t="str">
            <v>000047175</v>
          </cell>
          <cell r="B445" t="str">
            <v>Alford,Christopher P</v>
          </cell>
          <cell r="C445" t="e">
            <v>#N/A</v>
          </cell>
          <cell r="D445">
            <v>38614</v>
          </cell>
          <cell r="E445" t="str">
            <v>20200</v>
          </cell>
          <cell r="F445" t="str">
            <v>NEKO4</v>
          </cell>
          <cell r="G445" t="str">
            <v>ENO</v>
          </cell>
          <cell r="H445" t="str">
            <v>Chemistry, VTY Lbr</v>
          </cell>
          <cell r="I445" t="str">
            <v>Senior Chemistry Tech - VY</v>
          </cell>
          <cell r="J445">
            <v>38.640500000000003</v>
          </cell>
          <cell r="K445">
            <v>80372.240000000005</v>
          </cell>
          <cell r="L445" t="str">
            <v>VYIP</v>
          </cell>
          <cell r="M445" t="str">
            <v>V01</v>
          </cell>
          <cell r="N445" t="str">
            <v>YBV</v>
          </cell>
          <cell r="O445">
            <v>80372.240000000005</v>
          </cell>
          <cell r="P445">
            <v>81979.684800000003</v>
          </cell>
          <cell r="Q445">
            <v>81979.684800000003</v>
          </cell>
        </row>
        <row r="446">
          <cell r="A446" t="str">
            <v>000047231</v>
          </cell>
          <cell r="B446" t="str">
            <v>Reynolds,Gillian S</v>
          </cell>
          <cell r="C446" t="e">
            <v>#N/A</v>
          </cell>
          <cell r="D446">
            <v>37921</v>
          </cell>
          <cell r="E446" t="str">
            <v>20200</v>
          </cell>
          <cell r="F446" t="str">
            <v>NEKH4</v>
          </cell>
          <cell r="G446" t="str">
            <v>ENO</v>
          </cell>
          <cell r="H446" t="str">
            <v>Maint - Fac &amp; Sup, VTY Lbr</v>
          </cell>
          <cell r="I446" t="str">
            <v>Tool Room Attendent - VY</v>
          </cell>
          <cell r="J446">
            <v>28.9023</v>
          </cell>
          <cell r="K446">
            <v>60116.78</v>
          </cell>
          <cell r="L446" t="str">
            <v>VYIP</v>
          </cell>
          <cell r="M446" t="str">
            <v>V01</v>
          </cell>
          <cell r="N446" t="str">
            <v>YBV</v>
          </cell>
          <cell r="O446">
            <v>60116.78</v>
          </cell>
          <cell r="P446">
            <v>61319.115599999997</v>
          </cell>
          <cell r="Q446">
            <v>61319.115599999997</v>
          </cell>
        </row>
        <row r="447">
          <cell r="A447" t="str">
            <v>000047238</v>
          </cell>
          <cell r="B447" t="str">
            <v>Shuman,Eileen</v>
          </cell>
          <cell r="C447" t="e">
            <v>#N/A</v>
          </cell>
          <cell r="D447">
            <v>37928</v>
          </cell>
          <cell r="E447" t="str">
            <v>20200</v>
          </cell>
          <cell r="F447" t="str">
            <v>NEKQ1</v>
          </cell>
          <cell r="G447" t="str">
            <v>ENO</v>
          </cell>
          <cell r="H447" t="str">
            <v>Admin Services, VTY Lbr</v>
          </cell>
          <cell r="I447" t="str">
            <v>Supv, Admin Svcs (Nuc)</v>
          </cell>
          <cell r="J447">
            <v>29.723500000000001</v>
          </cell>
          <cell r="K447">
            <v>61824.86</v>
          </cell>
          <cell r="L447" t="str">
            <v>SMIP</v>
          </cell>
          <cell r="M447" t="str">
            <v>NBU</v>
          </cell>
          <cell r="N447" t="str">
            <v>YV2</v>
          </cell>
          <cell r="O447">
            <v>61824.86</v>
          </cell>
          <cell r="P447">
            <v>63525.043650000007</v>
          </cell>
          <cell r="Q447">
            <v>63525.043650000007</v>
          </cell>
        </row>
        <row r="448">
          <cell r="A448" t="str">
            <v>000047240</v>
          </cell>
          <cell r="B448" t="str">
            <v>Getchell,Carolynne</v>
          </cell>
          <cell r="C448" t="e">
            <v>#N/A</v>
          </cell>
          <cell r="D448">
            <v>39397</v>
          </cell>
          <cell r="E448" t="str">
            <v>20200</v>
          </cell>
          <cell r="F448" t="str">
            <v>NEKQ1</v>
          </cell>
          <cell r="G448" t="str">
            <v>ENO</v>
          </cell>
          <cell r="H448" t="str">
            <v>Admin Services, VTY Lbr</v>
          </cell>
          <cell r="I448" t="str">
            <v>Specialist III, Admin (Nuc) NE</v>
          </cell>
          <cell r="J448">
            <v>22.7804</v>
          </cell>
          <cell r="K448">
            <v>47383.28</v>
          </cell>
          <cell r="L448" t="str">
            <v>TSIP</v>
          </cell>
          <cell r="M448" t="str">
            <v>NBU</v>
          </cell>
          <cell r="N448" t="str">
            <v>YV3</v>
          </cell>
          <cell r="O448">
            <v>47383.28</v>
          </cell>
          <cell r="P448">
            <v>48686.320200000002</v>
          </cell>
          <cell r="Q448">
            <v>48686.320200000002</v>
          </cell>
        </row>
        <row r="449">
          <cell r="A449" t="str">
            <v>000047319</v>
          </cell>
          <cell r="B449" t="str">
            <v>Congdon,Richmond S</v>
          </cell>
          <cell r="C449" t="e">
            <v>#N/A</v>
          </cell>
          <cell r="D449">
            <v>37970</v>
          </cell>
          <cell r="E449" t="str">
            <v>20200</v>
          </cell>
          <cell r="F449" t="str">
            <v>NEKO1</v>
          </cell>
          <cell r="G449" t="str">
            <v>ENO</v>
          </cell>
          <cell r="H449" t="str">
            <v>Operations, VTY Lbr</v>
          </cell>
          <cell r="I449" t="str">
            <v>Supv, Control Room</v>
          </cell>
          <cell r="J449">
            <v>51.6355</v>
          </cell>
          <cell r="K449">
            <v>107401.91</v>
          </cell>
          <cell r="L449" t="str">
            <v>SMIP</v>
          </cell>
          <cell r="M449" t="str">
            <v>NBU</v>
          </cell>
          <cell r="N449" t="str">
            <v>YV2</v>
          </cell>
          <cell r="O449">
            <v>107401.91</v>
          </cell>
          <cell r="P449">
            <v>110355.46252500001</v>
          </cell>
          <cell r="Q449">
            <v>110355.46252500001</v>
          </cell>
        </row>
        <row r="450">
          <cell r="A450" t="str">
            <v>000047683</v>
          </cell>
          <cell r="B450" t="str">
            <v>Mitchell,Robert K</v>
          </cell>
          <cell r="C450" t="e">
            <v>#N/A</v>
          </cell>
          <cell r="D450">
            <v>38099</v>
          </cell>
          <cell r="E450" t="str">
            <v>20200</v>
          </cell>
          <cell r="F450" t="str">
            <v>NEKR1</v>
          </cell>
          <cell r="G450" t="str">
            <v>ENO</v>
          </cell>
          <cell r="H450" t="str">
            <v>Eng - Systems, VTY Lbr</v>
          </cell>
          <cell r="I450" t="str">
            <v>Sr Engineer (Nuc)</v>
          </cell>
          <cell r="J450">
            <v>47.6723</v>
          </cell>
          <cell r="K450">
            <v>99158.43</v>
          </cell>
          <cell r="L450" t="str">
            <v>EXIP</v>
          </cell>
          <cell r="M450" t="str">
            <v>NBU</v>
          </cell>
          <cell r="N450" t="str">
            <v>YV2</v>
          </cell>
          <cell r="O450">
            <v>99158.43</v>
          </cell>
          <cell r="P450">
            <v>101885.286825</v>
          </cell>
          <cell r="Q450">
            <v>101885.286825</v>
          </cell>
        </row>
        <row r="451">
          <cell r="A451" t="str">
            <v>000047901</v>
          </cell>
          <cell r="B451" t="str">
            <v>Jackson,John H</v>
          </cell>
          <cell r="C451" t="e">
            <v>#N/A</v>
          </cell>
          <cell r="D451">
            <v>38145</v>
          </cell>
          <cell r="E451" t="str">
            <v>20210</v>
          </cell>
          <cell r="F451" t="str">
            <v>NEKA5</v>
          </cell>
          <cell r="G451" t="str">
            <v>ENO</v>
          </cell>
          <cell r="H451" t="str">
            <v>Training, VTY Lbr</v>
          </cell>
          <cell r="I451" t="str">
            <v>Instructor, Sr Tech (Nuc)</v>
          </cell>
          <cell r="J451">
            <v>41.173400000000001</v>
          </cell>
          <cell r="K451">
            <v>85640.66</v>
          </cell>
          <cell r="L451" t="str">
            <v>EXIP</v>
          </cell>
          <cell r="M451" t="str">
            <v>NBU</v>
          </cell>
          <cell r="N451" t="str">
            <v>YV2</v>
          </cell>
          <cell r="O451">
            <v>85640.66</v>
          </cell>
          <cell r="P451">
            <v>87995.778150000013</v>
          </cell>
          <cell r="Q451">
            <v>87995.778150000013</v>
          </cell>
        </row>
        <row r="452">
          <cell r="A452" t="str">
            <v>000048464</v>
          </cell>
          <cell r="B452" t="str">
            <v>DeOssie,Michael</v>
          </cell>
          <cell r="C452" t="e">
            <v>#N/A</v>
          </cell>
          <cell r="D452">
            <v>38446</v>
          </cell>
          <cell r="E452" t="str">
            <v>20200</v>
          </cell>
          <cell r="F452" t="str">
            <v>NEKO1</v>
          </cell>
          <cell r="G452" t="str">
            <v>ENO</v>
          </cell>
          <cell r="H452" t="str">
            <v>Operations, VTY Lbr</v>
          </cell>
          <cell r="I452" t="str">
            <v>Supv, Control Room</v>
          </cell>
          <cell r="J452">
            <v>49.038499999999999</v>
          </cell>
          <cell r="K452">
            <v>102000</v>
          </cell>
          <cell r="L452" t="str">
            <v>SMIP</v>
          </cell>
          <cell r="M452" t="str">
            <v>NBU</v>
          </cell>
          <cell r="N452" t="str">
            <v>YV2</v>
          </cell>
          <cell r="O452">
            <v>102000</v>
          </cell>
          <cell r="P452">
            <v>104805.00000000001</v>
          </cell>
          <cell r="Q452">
            <v>104805.00000000001</v>
          </cell>
        </row>
        <row r="453">
          <cell r="A453" t="str">
            <v>000048506</v>
          </cell>
          <cell r="B453" t="str">
            <v>Hopson,Jacquline</v>
          </cell>
          <cell r="C453" t="e">
            <v>#N/A</v>
          </cell>
          <cell r="D453">
            <v>38474</v>
          </cell>
          <cell r="E453" t="str">
            <v>20200</v>
          </cell>
          <cell r="F453" t="str">
            <v>NEKO4</v>
          </cell>
          <cell r="G453" t="str">
            <v>ENO</v>
          </cell>
          <cell r="H453" t="str">
            <v>Chemistry, VTY Lbr</v>
          </cell>
          <cell r="I453" t="str">
            <v>Senior Chemistry Tech - VY</v>
          </cell>
          <cell r="J453">
            <v>38.640500000000003</v>
          </cell>
          <cell r="K453">
            <v>80372.240000000005</v>
          </cell>
          <cell r="L453" t="str">
            <v>VYIP</v>
          </cell>
          <cell r="M453" t="str">
            <v>V01</v>
          </cell>
          <cell r="N453" t="str">
            <v>YBV</v>
          </cell>
          <cell r="O453">
            <v>80372.240000000005</v>
          </cell>
          <cell r="P453">
            <v>81979.684800000003</v>
          </cell>
          <cell r="Q453">
            <v>81979.684800000003</v>
          </cell>
        </row>
        <row r="454">
          <cell r="A454" t="str">
            <v>000048779</v>
          </cell>
          <cell r="B454" t="str">
            <v>Paradis,Michael G</v>
          </cell>
          <cell r="C454" t="e">
            <v>#N/A</v>
          </cell>
          <cell r="D454">
            <v>38544</v>
          </cell>
          <cell r="E454" t="str">
            <v>20200</v>
          </cell>
          <cell r="F454" t="str">
            <v>NEKO2</v>
          </cell>
          <cell r="G454" t="str">
            <v>ENO</v>
          </cell>
          <cell r="H454" t="str">
            <v>PS&amp;O, VTY Lbr</v>
          </cell>
          <cell r="I454" t="str">
            <v>Sr Scheduler (Nuc)</v>
          </cell>
          <cell r="J454">
            <v>44.966000000000001</v>
          </cell>
          <cell r="K454">
            <v>93529.23</v>
          </cell>
          <cell r="L454" t="str">
            <v>EXIP</v>
          </cell>
          <cell r="M454" t="str">
            <v>NBU</v>
          </cell>
          <cell r="N454" t="str">
            <v>YV2</v>
          </cell>
          <cell r="O454">
            <v>93529.23</v>
          </cell>
          <cell r="P454">
            <v>96101.283825000006</v>
          </cell>
          <cell r="Q454">
            <v>96101.283825000006</v>
          </cell>
        </row>
        <row r="455">
          <cell r="A455" t="str">
            <v>000048818</v>
          </cell>
          <cell r="B455" t="str">
            <v>Benedict,Troy</v>
          </cell>
          <cell r="C455" t="e">
            <v>#N/A</v>
          </cell>
          <cell r="D455">
            <v>38558</v>
          </cell>
          <cell r="E455" t="str">
            <v>20200</v>
          </cell>
          <cell r="F455" t="str">
            <v>NEKH4</v>
          </cell>
          <cell r="G455" t="str">
            <v>ENO</v>
          </cell>
          <cell r="H455" t="str">
            <v>Maint - Fac &amp; Sup, VTY Lbr</v>
          </cell>
          <cell r="I455" t="str">
            <v>Supv/Coord - Maintenance</v>
          </cell>
          <cell r="J455">
            <v>44.0124</v>
          </cell>
          <cell r="K455">
            <v>91545.78</v>
          </cell>
          <cell r="L455" t="str">
            <v>SMIP</v>
          </cell>
          <cell r="M455" t="str">
            <v>NBU</v>
          </cell>
          <cell r="N455" t="str">
            <v>YV2</v>
          </cell>
          <cell r="O455">
            <v>91545.78</v>
          </cell>
          <cell r="P455">
            <v>94063.288950000002</v>
          </cell>
          <cell r="Q455">
            <v>94063.288950000002</v>
          </cell>
        </row>
        <row r="456">
          <cell r="A456" t="str">
            <v>000048952</v>
          </cell>
          <cell r="B456" t="str">
            <v>Whippie,Kevan D</v>
          </cell>
          <cell r="C456" t="e">
            <v>#N/A</v>
          </cell>
          <cell r="D456">
            <v>38614</v>
          </cell>
          <cell r="E456" t="str">
            <v>20200</v>
          </cell>
          <cell r="F456" t="str">
            <v>NEKO4</v>
          </cell>
          <cell r="G456" t="str">
            <v>ENO</v>
          </cell>
          <cell r="H456" t="str">
            <v>Chemistry, VTY Lbr</v>
          </cell>
          <cell r="I456" t="str">
            <v>Supv, Chemistry</v>
          </cell>
          <cell r="J456">
            <v>47.513399999999997</v>
          </cell>
          <cell r="K456">
            <v>98827.83</v>
          </cell>
          <cell r="L456" t="str">
            <v>SMIP</v>
          </cell>
          <cell r="M456" t="str">
            <v>NBU</v>
          </cell>
          <cell r="N456" t="str">
            <v>YV2</v>
          </cell>
          <cell r="O456">
            <v>98827.83</v>
          </cell>
          <cell r="P456">
            <v>101545.59532500002</v>
          </cell>
          <cell r="Q456">
            <v>101545.59532500002</v>
          </cell>
        </row>
        <row r="457">
          <cell r="A457" t="str">
            <v>000049078</v>
          </cell>
          <cell r="B457" t="str">
            <v>Raymond,Normand</v>
          </cell>
          <cell r="C457" t="e">
            <v>#N/A</v>
          </cell>
          <cell r="D457">
            <v>38705</v>
          </cell>
          <cell r="E457" t="str">
            <v>20220</v>
          </cell>
          <cell r="F457" t="str">
            <v>NEKA5</v>
          </cell>
          <cell r="G457" t="str">
            <v>ENO</v>
          </cell>
          <cell r="H457" t="str">
            <v>Training, VTY Lbr</v>
          </cell>
          <cell r="I457" t="str">
            <v>Instructor, Tech (Nuc)</v>
          </cell>
          <cell r="J457">
            <v>44.675899999999999</v>
          </cell>
          <cell r="K457">
            <v>92925.77</v>
          </cell>
          <cell r="L457" t="str">
            <v>EXIP</v>
          </cell>
          <cell r="M457" t="str">
            <v>NBU</v>
          </cell>
          <cell r="N457" t="str">
            <v>YV2</v>
          </cell>
          <cell r="O457">
            <v>92925.77</v>
          </cell>
          <cell r="P457">
            <v>95481.228675000006</v>
          </cell>
          <cell r="Q457">
            <v>95481.228675000006</v>
          </cell>
        </row>
        <row r="458">
          <cell r="A458" t="str">
            <v>000049187</v>
          </cell>
          <cell r="B458" t="str">
            <v>Vandale,Mark</v>
          </cell>
          <cell r="C458" t="e">
            <v>#N/A</v>
          </cell>
          <cell r="D458">
            <v>38761</v>
          </cell>
          <cell r="E458" t="str">
            <v>20200</v>
          </cell>
          <cell r="F458" t="str">
            <v>NEKQ5</v>
          </cell>
          <cell r="G458" t="str">
            <v>ENO</v>
          </cell>
          <cell r="H458" t="str">
            <v>Radiation Protection, VTY Lbr</v>
          </cell>
          <cell r="I458" t="str">
            <v>Sr Hp/Chem Spec (Nuc)</v>
          </cell>
          <cell r="J458">
            <v>50.680799999999998</v>
          </cell>
          <cell r="K458">
            <v>105415.96</v>
          </cell>
          <cell r="L458" t="str">
            <v>EXIP</v>
          </cell>
          <cell r="M458" t="str">
            <v>NBU</v>
          </cell>
          <cell r="N458" t="str">
            <v>YV2</v>
          </cell>
          <cell r="O458">
            <v>105415.96</v>
          </cell>
          <cell r="P458">
            <v>108314.89890000001</v>
          </cell>
          <cell r="Q458">
            <v>108314.89890000001</v>
          </cell>
        </row>
        <row r="459">
          <cell r="A459" t="str">
            <v>000049228</v>
          </cell>
          <cell r="B459" t="str">
            <v>Dunkley,Vernon</v>
          </cell>
          <cell r="C459" t="e">
            <v>#N/A</v>
          </cell>
          <cell r="D459">
            <v>38775</v>
          </cell>
          <cell r="E459" t="str">
            <v>20210</v>
          </cell>
          <cell r="F459" t="str">
            <v>NEKA5</v>
          </cell>
          <cell r="G459" t="str">
            <v>ENO</v>
          </cell>
          <cell r="H459" t="str">
            <v>Training, VTY Lbr</v>
          </cell>
          <cell r="I459" t="str">
            <v>Instr, Nuclear Maint (R)</v>
          </cell>
          <cell r="J459">
            <v>48.116</v>
          </cell>
          <cell r="K459">
            <v>100081.27</v>
          </cell>
          <cell r="L459" t="str">
            <v>SMIP</v>
          </cell>
          <cell r="M459" t="str">
            <v>NBU</v>
          </cell>
          <cell r="N459" t="str">
            <v>YV2</v>
          </cell>
          <cell r="O459">
            <v>100081.27</v>
          </cell>
          <cell r="P459">
            <v>102833.50492500002</v>
          </cell>
          <cell r="Q459">
            <v>102833.50492500002</v>
          </cell>
        </row>
        <row r="460">
          <cell r="A460" t="str">
            <v>000049229</v>
          </cell>
          <cell r="B460" t="str">
            <v>Crowley,George</v>
          </cell>
          <cell r="C460" t="e">
            <v>#N/A</v>
          </cell>
          <cell r="D460">
            <v>38775</v>
          </cell>
          <cell r="E460" t="str">
            <v>20200</v>
          </cell>
          <cell r="F460" t="str">
            <v>NEKO4</v>
          </cell>
          <cell r="G460" t="str">
            <v>ENO</v>
          </cell>
          <cell r="H460" t="str">
            <v>Chemistry, VTY Lbr</v>
          </cell>
          <cell r="I460" t="str">
            <v>Sr Hp/Chem Spec (Nuc)</v>
          </cell>
          <cell r="J460">
            <v>46.332500000000003</v>
          </cell>
          <cell r="K460">
            <v>96371.66</v>
          </cell>
          <cell r="L460" t="str">
            <v>EXIP</v>
          </cell>
          <cell r="M460" t="str">
            <v>NBU</v>
          </cell>
          <cell r="N460" t="str">
            <v>YV2</v>
          </cell>
          <cell r="O460">
            <v>96371.66</v>
          </cell>
          <cell r="P460">
            <v>99021.880650000006</v>
          </cell>
          <cell r="Q460">
            <v>99021.880650000006</v>
          </cell>
        </row>
        <row r="461">
          <cell r="A461" t="str">
            <v>000049261</v>
          </cell>
          <cell r="B461" t="str">
            <v>Greenfeld,Robert</v>
          </cell>
          <cell r="C461" t="e">
            <v>#N/A</v>
          </cell>
          <cell r="D461">
            <v>38796</v>
          </cell>
          <cell r="E461" t="str">
            <v>20200</v>
          </cell>
          <cell r="F461" t="str">
            <v>NEKQ5</v>
          </cell>
          <cell r="G461" t="str">
            <v>ENO</v>
          </cell>
          <cell r="H461" t="str">
            <v>Radiation Protection, VTY Lbr</v>
          </cell>
          <cell r="I461" t="str">
            <v>Specialist, ALARA</v>
          </cell>
          <cell r="J461">
            <v>45.012700000000002</v>
          </cell>
          <cell r="K461">
            <v>93626.36</v>
          </cell>
          <cell r="L461" t="str">
            <v>EXIP</v>
          </cell>
          <cell r="M461" t="str">
            <v>NBU</v>
          </cell>
          <cell r="N461" t="str">
            <v>YV2</v>
          </cell>
          <cell r="O461">
            <v>93626.36</v>
          </cell>
          <cell r="P461">
            <v>96201.084900000002</v>
          </cell>
          <cell r="Q461">
            <v>96201.084900000002</v>
          </cell>
        </row>
        <row r="462">
          <cell r="A462" t="str">
            <v>000049373</v>
          </cell>
          <cell r="B462" t="str">
            <v>Stevens,Anthony L</v>
          </cell>
          <cell r="C462" t="e">
            <v>#N/A</v>
          </cell>
          <cell r="D462">
            <v>38852</v>
          </cell>
          <cell r="E462" t="str">
            <v>20200</v>
          </cell>
          <cell r="F462" t="str">
            <v>NEKR1</v>
          </cell>
          <cell r="G462" t="str">
            <v>ENO</v>
          </cell>
          <cell r="H462" t="str">
            <v>Eng - Systems, VTY Lbr</v>
          </cell>
          <cell r="I462" t="str">
            <v>Engineer Iii (Nuc)</v>
          </cell>
          <cell r="J462">
            <v>39.839199999999998</v>
          </cell>
          <cell r="K462">
            <v>82865.45</v>
          </cell>
          <cell r="L462" t="str">
            <v>EXIP</v>
          </cell>
          <cell r="M462" t="str">
            <v>NBU</v>
          </cell>
          <cell r="N462" t="str">
            <v>YV2</v>
          </cell>
          <cell r="O462">
            <v>82865.45</v>
          </cell>
          <cell r="P462">
            <v>85144.249875000009</v>
          </cell>
          <cell r="Q462">
            <v>85144.249875000009</v>
          </cell>
        </row>
        <row r="463">
          <cell r="A463" t="str">
            <v>000049578</v>
          </cell>
          <cell r="B463" t="str">
            <v>Burt,Hendrik C</v>
          </cell>
          <cell r="C463" t="e">
            <v>#N/A</v>
          </cell>
          <cell r="D463">
            <v>38909</v>
          </cell>
          <cell r="E463" t="str">
            <v>20200</v>
          </cell>
          <cell r="F463" t="str">
            <v>NEKH2</v>
          </cell>
          <cell r="G463" t="str">
            <v>ENO</v>
          </cell>
          <cell r="H463" t="str">
            <v>Maint - Mechanical, VTY Lbr</v>
          </cell>
          <cell r="I463" t="str">
            <v>Senior Plant Mech - VY</v>
          </cell>
          <cell r="J463">
            <v>38.973399999999998</v>
          </cell>
          <cell r="K463">
            <v>81064.67</v>
          </cell>
          <cell r="L463" t="str">
            <v>VYIP</v>
          </cell>
          <cell r="M463" t="str">
            <v>V01</v>
          </cell>
          <cell r="N463" t="str">
            <v>YBV</v>
          </cell>
          <cell r="O463">
            <v>81064.67</v>
          </cell>
          <cell r="P463">
            <v>82685.963399999993</v>
          </cell>
          <cell r="Q463">
            <v>82685.963399999993</v>
          </cell>
        </row>
        <row r="464">
          <cell r="A464" t="str">
            <v>000049904</v>
          </cell>
          <cell r="B464" t="str">
            <v>Lemieux,Aimee</v>
          </cell>
          <cell r="C464" t="e">
            <v>#N/A</v>
          </cell>
          <cell r="D464">
            <v>39485</v>
          </cell>
          <cell r="E464" t="str">
            <v>20200</v>
          </cell>
          <cell r="F464" t="str">
            <v>NEKO1</v>
          </cell>
          <cell r="G464" t="str">
            <v>ENO</v>
          </cell>
          <cell r="H464" t="str">
            <v>Operations, VTY Lbr</v>
          </cell>
          <cell r="I464" t="str">
            <v>Auxiliary Operator II - VY</v>
          </cell>
          <cell r="J464">
            <v>35.664900000000003</v>
          </cell>
          <cell r="K464">
            <v>74182.990000000005</v>
          </cell>
          <cell r="L464" t="str">
            <v>VYIP</v>
          </cell>
          <cell r="M464" t="str">
            <v>V01</v>
          </cell>
          <cell r="N464" t="str">
            <v>YBV</v>
          </cell>
          <cell r="O464">
            <v>74182.990000000005</v>
          </cell>
          <cell r="P464">
            <v>75666.649800000014</v>
          </cell>
          <cell r="Q464">
            <v>75666.649800000014</v>
          </cell>
        </row>
        <row r="465">
          <cell r="A465" t="str">
            <v>000049906</v>
          </cell>
          <cell r="B465" t="str">
            <v>Jackson,Russell</v>
          </cell>
          <cell r="C465" t="e">
            <v>#N/A</v>
          </cell>
          <cell r="D465">
            <v>39041</v>
          </cell>
          <cell r="E465" t="str">
            <v>20200</v>
          </cell>
          <cell r="F465" t="str">
            <v>NEKH2</v>
          </cell>
          <cell r="G465" t="str">
            <v>ENO</v>
          </cell>
          <cell r="H465" t="str">
            <v>Maint - Mechanical, VTY Lbr</v>
          </cell>
          <cell r="I465" t="str">
            <v>Plant Mech II - VY</v>
          </cell>
          <cell r="J465">
            <v>38.858899999999998</v>
          </cell>
          <cell r="K465">
            <v>80826.509999999995</v>
          </cell>
          <cell r="L465" t="str">
            <v>VYIP</v>
          </cell>
          <cell r="M465" t="str">
            <v>V01</v>
          </cell>
          <cell r="N465" t="str">
            <v>YBV</v>
          </cell>
          <cell r="O465">
            <v>80826.509999999995</v>
          </cell>
          <cell r="P465">
            <v>82443.040200000003</v>
          </cell>
          <cell r="Q465">
            <v>82443.040200000003</v>
          </cell>
        </row>
        <row r="466">
          <cell r="A466" t="str">
            <v>000051196</v>
          </cell>
          <cell r="B466" t="str">
            <v>Stevens,Paul R</v>
          </cell>
          <cell r="C466" t="e">
            <v>#N/A</v>
          </cell>
          <cell r="D466">
            <v>39787</v>
          </cell>
          <cell r="E466" t="str">
            <v>20200</v>
          </cell>
          <cell r="F466" t="str">
            <v>NEKH5</v>
          </cell>
          <cell r="G466" t="str">
            <v>ENO</v>
          </cell>
          <cell r="H466" t="str">
            <v>Maint - I&amp;C, VTY Lbr</v>
          </cell>
          <cell r="I466" t="str">
            <v>FIN Contrl Instrmnt Spec II</v>
          </cell>
          <cell r="J466">
            <v>41.202300000000001</v>
          </cell>
          <cell r="K466">
            <v>85700.78</v>
          </cell>
          <cell r="L466" t="str">
            <v>VYIP</v>
          </cell>
          <cell r="M466" t="str">
            <v>V01</v>
          </cell>
          <cell r="N466" t="str">
            <v>YBV</v>
          </cell>
          <cell r="O466">
            <v>85700.78</v>
          </cell>
          <cell r="P466">
            <v>87414.795599999998</v>
          </cell>
          <cell r="Q466">
            <v>87414.795599999998</v>
          </cell>
        </row>
        <row r="467">
          <cell r="A467" t="str">
            <v>000051249</v>
          </cell>
          <cell r="B467" t="str">
            <v>Mulverhill,Chad</v>
          </cell>
          <cell r="C467" t="e">
            <v>#N/A</v>
          </cell>
          <cell r="D467">
            <v>39237</v>
          </cell>
          <cell r="E467" t="str">
            <v>20200</v>
          </cell>
          <cell r="F467" t="str">
            <v>NEKH4</v>
          </cell>
          <cell r="G467" t="str">
            <v>ENO</v>
          </cell>
          <cell r="H467" t="str">
            <v>Maint - Fac &amp; Sup, VTY Lbr</v>
          </cell>
          <cell r="I467" t="str">
            <v>Supv, Tool Rm/Calibration</v>
          </cell>
          <cell r="J467">
            <v>47.152700000000003</v>
          </cell>
          <cell r="K467">
            <v>98077.54</v>
          </cell>
          <cell r="L467" t="str">
            <v>SMIP</v>
          </cell>
          <cell r="M467" t="str">
            <v>NBU</v>
          </cell>
          <cell r="N467" t="str">
            <v>YV2</v>
          </cell>
          <cell r="O467">
            <v>98077.54</v>
          </cell>
          <cell r="P467">
            <v>100774.67235000001</v>
          </cell>
          <cell r="Q467">
            <v>100774.67235000001</v>
          </cell>
        </row>
        <row r="468">
          <cell r="A468" t="str">
            <v>000051547</v>
          </cell>
          <cell r="B468" t="str">
            <v>Bristol,Beth M</v>
          </cell>
          <cell r="C468" t="e">
            <v>#N/A</v>
          </cell>
          <cell r="D468">
            <v>39323</v>
          </cell>
          <cell r="E468" t="str">
            <v>20200</v>
          </cell>
          <cell r="F468" t="str">
            <v>NEKA9</v>
          </cell>
          <cell r="G468" t="str">
            <v>ENO</v>
          </cell>
          <cell r="H468" t="str">
            <v>MP&amp;C, VTY Lbr</v>
          </cell>
          <cell r="I468" t="str">
            <v>Procurement Spec Iii (Nuc)</v>
          </cell>
          <cell r="J468">
            <v>36.846800000000002</v>
          </cell>
          <cell r="K468">
            <v>76641.39</v>
          </cell>
          <cell r="L468" t="str">
            <v>EXIP</v>
          </cell>
          <cell r="M468" t="str">
            <v>NBU</v>
          </cell>
          <cell r="N468" t="str">
            <v>YV2</v>
          </cell>
          <cell r="O468">
            <v>76641.39</v>
          </cell>
          <cell r="P468">
            <v>78749.028225000002</v>
          </cell>
          <cell r="Q468">
            <v>78749.028225000002</v>
          </cell>
        </row>
        <row r="469">
          <cell r="A469" t="str">
            <v>000051844</v>
          </cell>
          <cell r="B469" t="str">
            <v>White,Jerome R</v>
          </cell>
          <cell r="C469" t="e">
            <v>#N/A</v>
          </cell>
          <cell r="D469">
            <v>39449</v>
          </cell>
          <cell r="E469" t="str">
            <v>20200</v>
          </cell>
          <cell r="F469" t="str">
            <v>NEKO1</v>
          </cell>
          <cell r="G469" t="str">
            <v>ENO</v>
          </cell>
          <cell r="H469" t="str">
            <v>Operations, VTY Lbr</v>
          </cell>
          <cell r="I469" t="str">
            <v>Reactor Operator II</v>
          </cell>
          <cell r="J469">
            <v>42.063400000000001</v>
          </cell>
          <cell r="K469">
            <v>87491.87</v>
          </cell>
          <cell r="L469" t="str">
            <v>VYIP</v>
          </cell>
          <cell r="M469" t="str">
            <v>V01</v>
          </cell>
          <cell r="N469" t="str">
            <v>YBV</v>
          </cell>
          <cell r="O469">
            <v>87491.87</v>
          </cell>
          <cell r="P469">
            <v>89241.707399999999</v>
          </cell>
          <cell r="Q469">
            <v>89241.707399999999</v>
          </cell>
        </row>
        <row r="470">
          <cell r="A470" t="str">
            <v>000051847</v>
          </cell>
          <cell r="B470" t="str">
            <v>Deschaine,Martin A</v>
          </cell>
          <cell r="C470" t="e">
            <v>#N/A</v>
          </cell>
          <cell r="D470">
            <v>39454</v>
          </cell>
          <cell r="E470" t="str">
            <v>20200</v>
          </cell>
          <cell r="F470" t="str">
            <v>NEKO1</v>
          </cell>
          <cell r="G470" t="str">
            <v>ENO</v>
          </cell>
          <cell r="H470" t="str">
            <v>Operations, VTY Lbr</v>
          </cell>
          <cell r="I470" t="str">
            <v>Auxiliary Operator III - VY</v>
          </cell>
          <cell r="J470">
            <v>38.858899999999998</v>
          </cell>
          <cell r="K470">
            <v>80826.509999999995</v>
          </cell>
          <cell r="L470" t="str">
            <v>VYIP</v>
          </cell>
          <cell r="M470" t="str">
            <v>V01</v>
          </cell>
          <cell r="N470" t="str">
            <v>YBV</v>
          </cell>
          <cell r="O470">
            <v>80826.509999999995</v>
          </cell>
          <cell r="P470">
            <v>82443.040200000003</v>
          </cell>
          <cell r="Q470">
            <v>82443.040200000003</v>
          </cell>
        </row>
        <row r="471">
          <cell r="A471" t="str">
            <v>000051945</v>
          </cell>
          <cell r="B471" t="str">
            <v>Joy,Richard</v>
          </cell>
          <cell r="C471" t="e">
            <v>#N/A</v>
          </cell>
          <cell r="D471">
            <v>39475</v>
          </cell>
          <cell r="E471" t="str">
            <v>20200</v>
          </cell>
          <cell r="F471" t="str">
            <v>NEKQ5</v>
          </cell>
          <cell r="G471" t="str">
            <v>ENO</v>
          </cell>
          <cell r="H471" t="str">
            <v>Radiation Protection, VTY Lbr</v>
          </cell>
          <cell r="I471" t="str">
            <v>Sr Decon Tech</v>
          </cell>
          <cell r="J471">
            <v>31.295200000000001</v>
          </cell>
          <cell r="K471">
            <v>65094.02</v>
          </cell>
          <cell r="L471" t="str">
            <v>VYIP</v>
          </cell>
          <cell r="M471" t="str">
            <v>V01</v>
          </cell>
          <cell r="N471" t="str">
            <v>YBV</v>
          </cell>
          <cell r="O471">
            <v>65094.02</v>
          </cell>
          <cell r="P471">
            <v>66395.900399999999</v>
          </cell>
          <cell r="Q471">
            <v>66395.900399999999</v>
          </cell>
        </row>
        <row r="472">
          <cell r="A472" t="str">
            <v>000051946</v>
          </cell>
          <cell r="B472" t="str">
            <v>Hill,Martin E</v>
          </cell>
          <cell r="C472" t="e">
            <v>#N/A</v>
          </cell>
          <cell r="D472">
            <v>39475</v>
          </cell>
          <cell r="E472" t="str">
            <v>20200</v>
          </cell>
          <cell r="F472" t="str">
            <v>NEKQ5</v>
          </cell>
          <cell r="G472" t="str">
            <v>ENO</v>
          </cell>
          <cell r="H472" t="str">
            <v>Radiation Protection, VTY Lbr</v>
          </cell>
          <cell r="I472" t="str">
            <v>Sr Decon Tech</v>
          </cell>
          <cell r="J472">
            <v>31.295200000000001</v>
          </cell>
          <cell r="K472">
            <v>65094.02</v>
          </cell>
          <cell r="L472" t="str">
            <v>VYIP</v>
          </cell>
          <cell r="M472" t="str">
            <v>V01</v>
          </cell>
          <cell r="N472" t="str">
            <v>YBV</v>
          </cell>
          <cell r="O472">
            <v>65094.02</v>
          </cell>
          <cell r="P472">
            <v>66395.900399999999</v>
          </cell>
          <cell r="Q472">
            <v>66395.900399999999</v>
          </cell>
        </row>
        <row r="473">
          <cell r="A473" t="str">
            <v>000051957</v>
          </cell>
          <cell r="B473" t="str">
            <v>Coleman,Nicholas R</v>
          </cell>
          <cell r="C473" t="e">
            <v>#N/A</v>
          </cell>
          <cell r="D473">
            <v>39966</v>
          </cell>
          <cell r="E473" t="str">
            <v>20200</v>
          </cell>
          <cell r="F473" t="str">
            <v>NEKO1</v>
          </cell>
          <cell r="G473" t="str">
            <v>ENO</v>
          </cell>
          <cell r="H473" t="str">
            <v>Operations, VTY Lbr</v>
          </cell>
          <cell r="I473" t="str">
            <v>Procedure Writer</v>
          </cell>
          <cell r="J473">
            <v>43.886600000000001</v>
          </cell>
          <cell r="K473">
            <v>91284.18</v>
          </cell>
          <cell r="L473" t="str">
            <v>EXIP</v>
          </cell>
          <cell r="M473" t="str">
            <v>NBU</v>
          </cell>
          <cell r="N473" t="str">
            <v>YV2</v>
          </cell>
          <cell r="O473">
            <v>91284.18</v>
          </cell>
          <cell r="P473">
            <v>93794.494949999993</v>
          </cell>
          <cell r="Q473">
            <v>93794.494949999993</v>
          </cell>
        </row>
        <row r="474">
          <cell r="A474" t="str">
            <v>000051962</v>
          </cell>
          <cell r="B474" t="str">
            <v>Puffer,Eric</v>
          </cell>
          <cell r="C474" t="e">
            <v>#N/A</v>
          </cell>
          <cell r="D474">
            <v>39485</v>
          </cell>
          <cell r="E474" t="str">
            <v>20200</v>
          </cell>
          <cell r="F474" t="str">
            <v>NEKQ5</v>
          </cell>
          <cell r="G474" t="str">
            <v>ENO</v>
          </cell>
          <cell r="H474" t="str">
            <v>Radiation Protection, VTY Lbr</v>
          </cell>
          <cell r="I474" t="str">
            <v>Sr Decon Tech</v>
          </cell>
          <cell r="J474">
            <v>31.295200000000001</v>
          </cell>
          <cell r="K474">
            <v>65094.02</v>
          </cell>
          <cell r="L474" t="str">
            <v>VYIP</v>
          </cell>
          <cell r="M474" t="str">
            <v>V01</v>
          </cell>
          <cell r="N474" t="str">
            <v>YBV</v>
          </cell>
          <cell r="O474">
            <v>65094.02</v>
          </cell>
          <cell r="P474">
            <v>66395.900399999999</v>
          </cell>
          <cell r="Q474">
            <v>66395.900399999999</v>
          </cell>
        </row>
        <row r="475">
          <cell r="A475" t="str">
            <v>000052041</v>
          </cell>
          <cell r="B475" t="str">
            <v>Mully,Jason</v>
          </cell>
          <cell r="C475" t="e">
            <v>#N/A</v>
          </cell>
          <cell r="D475">
            <v>39510</v>
          </cell>
          <cell r="E475" t="str">
            <v>20200</v>
          </cell>
          <cell r="F475" t="str">
            <v>NEKO1</v>
          </cell>
          <cell r="G475" t="str">
            <v>ENO</v>
          </cell>
          <cell r="H475" t="str">
            <v>Operations, VTY Lbr</v>
          </cell>
          <cell r="I475" t="str">
            <v>Supv, Control Room</v>
          </cell>
          <cell r="J475">
            <v>49.035299999999999</v>
          </cell>
          <cell r="K475">
            <v>101993.5</v>
          </cell>
          <cell r="L475" t="str">
            <v>SMIP</v>
          </cell>
          <cell r="M475" t="str">
            <v>NBU</v>
          </cell>
          <cell r="N475" t="str">
            <v>YV2</v>
          </cell>
          <cell r="O475">
            <v>101993.5</v>
          </cell>
          <cell r="P475">
            <v>104798.32125000001</v>
          </cell>
          <cell r="Q475">
            <v>104798.32125000001</v>
          </cell>
        </row>
        <row r="476">
          <cell r="A476" t="str">
            <v>000052145</v>
          </cell>
          <cell r="B476" t="str">
            <v>Clayton,Shawn C</v>
          </cell>
          <cell r="C476" t="e">
            <v>#N/A</v>
          </cell>
          <cell r="D476">
            <v>39545</v>
          </cell>
          <cell r="E476" t="str">
            <v>20200</v>
          </cell>
          <cell r="F476" t="str">
            <v>NEKH2</v>
          </cell>
          <cell r="G476" t="str">
            <v>ENO</v>
          </cell>
          <cell r="H476" t="str">
            <v>Maint - Mechanical, VTY Lbr</v>
          </cell>
          <cell r="I476" t="str">
            <v>Plant Mech I - VY</v>
          </cell>
          <cell r="J476">
            <v>31.825800000000001</v>
          </cell>
          <cell r="K476">
            <v>66197.66</v>
          </cell>
          <cell r="L476" t="str">
            <v>VYIP</v>
          </cell>
          <cell r="M476" t="str">
            <v>V01</v>
          </cell>
          <cell r="N476" t="str">
            <v>YBV</v>
          </cell>
          <cell r="O476">
            <v>66197.66</v>
          </cell>
          <cell r="P476">
            <v>67521.613200000007</v>
          </cell>
          <cell r="Q476">
            <v>67521.613200000007</v>
          </cell>
        </row>
        <row r="477">
          <cell r="A477" t="str">
            <v>000052147</v>
          </cell>
          <cell r="B477" t="str">
            <v>Smith,Jared M</v>
          </cell>
          <cell r="C477" t="e">
            <v>#N/A</v>
          </cell>
          <cell r="D477">
            <v>39545</v>
          </cell>
          <cell r="E477" t="str">
            <v>20200</v>
          </cell>
          <cell r="F477" t="str">
            <v>NEKH2</v>
          </cell>
          <cell r="G477" t="str">
            <v>ENO</v>
          </cell>
          <cell r="H477" t="str">
            <v>Maint - Mechanical, VTY Lbr</v>
          </cell>
          <cell r="I477" t="str">
            <v>Plant Mech I - VY</v>
          </cell>
          <cell r="J477">
            <v>31.825800000000001</v>
          </cell>
          <cell r="K477">
            <v>66197.66</v>
          </cell>
          <cell r="L477" t="str">
            <v>VYIP</v>
          </cell>
          <cell r="M477" t="str">
            <v>V01</v>
          </cell>
          <cell r="N477" t="str">
            <v>YBV</v>
          </cell>
          <cell r="O477">
            <v>66197.66</v>
          </cell>
          <cell r="P477">
            <v>67521.613200000007</v>
          </cell>
          <cell r="Q477">
            <v>67521.613200000007</v>
          </cell>
        </row>
        <row r="478">
          <cell r="A478" t="str">
            <v>000052212</v>
          </cell>
          <cell r="B478" t="str">
            <v>Johnson,Angela</v>
          </cell>
          <cell r="C478" t="e">
            <v>#N/A</v>
          </cell>
          <cell r="D478">
            <v>39566</v>
          </cell>
          <cell r="E478" t="str">
            <v>20200</v>
          </cell>
          <cell r="F478" t="str">
            <v>NEKK3</v>
          </cell>
          <cell r="G478" t="str">
            <v>ENO</v>
          </cell>
          <cell r="H478" t="str">
            <v>NSA, VTY Lbr</v>
          </cell>
          <cell r="I478" t="str">
            <v>Specialist-CAA II</v>
          </cell>
          <cell r="J478">
            <v>36.630699999999997</v>
          </cell>
          <cell r="K478">
            <v>76191.77</v>
          </cell>
          <cell r="L478" t="str">
            <v>EXIP</v>
          </cell>
          <cell r="M478" t="str">
            <v>NBU</v>
          </cell>
          <cell r="N478" t="str">
            <v>YV2</v>
          </cell>
          <cell r="O478">
            <v>76191.77</v>
          </cell>
          <cell r="P478">
            <v>78287.043675000008</v>
          </cell>
          <cell r="Q478">
            <v>78287.043675000008</v>
          </cell>
        </row>
        <row r="479">
          <cell r="A479" t="str">
            <v>000052213</v>
          </cell>
          <cell r="B479" t="str">
            <v>Derosia,James</v>
          </cell>
          <cell r="C479" t="e">
            <v>#N/A</v>
          </cell>
          <cell r="D479">
            <v>39566</v>
          </cell>
          <cell r="E479" t="str">
            <v>20200</v>
          </cell>
          <cell r="F479" t="str">
            <v>NEKA9</v>
          </cell>
          <cell r="G479" t="str">
            <v>ENO</v>
          </cell>
          <cell r="H479" t="str">
            <v>MP&amp;C, VTY Lbr</v>
          </cell>
          <cell r="I479" t="str">
            <v>Stores Clerk II - VY</v>
          </cell>
          <cell r="J479">
            <v>31.243200000000002</v>
          </cell>
          <cell r="K479">
            <v>64985.86</v>
          </cell>
          <cell r="L479" t="str">
            <v>VYIP</v>
          </cell>
          <cell r="M479" t="str">
            <v>V01</v>
          </cell>
          <cell r="N479" t="str">
            <v>YBV</v>
          </cell>
          <cell r="O479">
            <v>64985.86</v>
          </cell>
          <cell r="P479">
            <v>66285.5772</v>
          </cell>
          <cell r="Q479">
            <v>66285.5772</v>
          </cell>
        </row>
        <row r="480">
          <cell r="A480" t="str">
            <v>000052253</v>
          </cell>
          <cell r="B480" t="str">
            <v>Moschan,Joshua R</v>
          </cell>
          <cell r="C480" t="e">
            <v>#N/A</v>
          </cell>
          <cell r="D480">
            <v>39576</v>
          </cell>
          <cell r="E480" t="str">
            <v>20200</v>
          </cell>
          <cell r="F480" t="str">
            <v>NEKA9</v>
          </cell>
          <cell r="G480" t="str">
            <v>ENO</v>
          </cell>
          <cell r="H480" t="str">
            <v>MP&amp;C, VTY Lbr</v>
          </cell>
          <cell r="I480" t="str">
            <v>Stores Clerk II - VY</v>
          </cell>
          <cell r="J480">
            <v>31.243200000000002</v>
          </cell>
          <cell r="K480">
            <v>64985.86</v>
          </cell>
          <cell r="L480" t="str">
            <v>VYIP</v>
          </cell>
          <cell r="M480" t="str">
            <v>V01</v>
          </cell>
          <cell r="N480" t="str">
            <v>YBV</v>
          </cell>
          <cell r="O480">
            <v>64985.86</v>
          </cell>
          <cell r="P480">
            <v>66285.5772</v>
          </cell>
          <cell r="Q480">
            <v>66285.5772</v>
          </cell>
        </row>
        <row r="481">
          <cell r="A481" t="str">
            <v>000052254</v>
          </cell>
          <cell r="B481" t="str">
            <v>Skorupski,Edward</v>
          </cell>
          <cell r="C481" t="e">
            <v>#N/A</v>
          </cell>
          <cell r="D481">
            <v>39580</v>
          </cell>
          <cell r="E481" t="str">
            <v>20200</v>
          </cell>
          <cell r="F481" t="str">
            <v>NEKH3</v>
          </cell>
          <cell r="G481" t="str">
            <v>ENO</v>
          </cell>
          <cell r="H481" t="str">
            <v>Maint - Electrical, VTY Lbr</v>
          </cell>
          <cell r="I481" t="str">
            <v>Supv/Coord - Maintenance</v>
          </cell>
          <cell r="J481">
            <v>46.394199999999998</v>
          </cell>
          <cell r="K481">
            <v>96500</v>
          </cell>
          <cell r="L481" t="str">
            <v>SMIP</v>
          </cell>
          <cell r="M481" t="str">
            <v>NBU</v>
          </cell>
          <cell r="N481" t="str">
            <v>YV2</v>
          </cell>
          <cell r="O481">
            <v>96500</v>
          </cell>
          <cell r="P481">
            <v>99153.750000000015</v>
          </cell>
          <cell r="Q481">
            <v>99153.750000000015</v>
          </cell>
        </row>
        <row r="482">
          <cell r="A482" t="str">
            <v>000052257</v>
          </cell>
          <cell r="B482" t="str">
            <v>Cardinal,Michael J</v>
          </cell>
          <cell r="C482" t="e">
            <v>#N/A</v>
          </cell>
          <cell r="D482">
            <v>39580</v>
          </cell>
          <cell r="E482" t="str">
            <v>20200</v>
          </cell>
          <cell r="F482" t="str">
            <v>NEKO2</v>
          </cell>
          <cell r="G482" t="str">
            <v>ENO</v>
          </cell>
          <cell r="H482" t="str">
            <v>PS&amp;O, VTY Lbr</v>
          </cell>
          <cell r="I482" t="str">
            <v>Mech/Elec Planner - VY</v>
          </cell>
          <cell r="J482">
            <v>42.000900000000001</v>
          </cell>
          <cell r="K482">
            <v>87361.87</v>
          </cell>
          <cell r="L482" t="str">
            <v>VYIP</v>
          </cell>
          <cell r="M482" t="str">
            <v>V01</v>
          </cell>
          <cell r="N482" t="str">
            <v>YBV</v>
          </cell>
          <cell r="O482">
            <v>87361.87</v>
          </cell>
          <cell r="P482">
            <v>89109.107399999994</v>
          </cell>
          <cell r="Q482">
            <v>89109.107399999994</v>
          </cell>
        </row>
        <row r="483">
          <cell r="A483" t="str">
            <v>000052327</v>
          </cell>
          <cell r="B483" t="str">
            <v>Derting,Lawrence</v>
          </cell>
          <cell r="C483" t="e">
            <v>#N/A</v>
          </cell>
          <cell r="D483">
            <v>39587</v>
          </cell>
          <cell r="E483" t="str">
            <v>20200</v>
          </cell>
          <cell r="F483" t="str">
            <v>NEKQ5</v>
          </cell>
          <cell r="G483" t="str">
            <v>ENO</v>
          </cell>
          <cell r="H483" t="str">
            <v>Radiation Protection, VTY Lbr</v>
          </cell>
          <cell r="I483" t="str">
            <v>Supv, Radwaste</v>
          </cell>
          <cell r="J483">
            <v>51.781300000000002</v>
          </cell>
          <cell r="K483">
            <v>107705.09</v>
          </cell>
          <cell r="L483" t="str">
            <v>SMIP</v>
          </cell>
          <cell r="M483" t="str">
            <v>NBU</v>
          </cell>
          <cell r="N483" t="str">
            <v>YV2</v>
          </cell>
          <cell r="O483">
            <v>107705.09</v>
          </cell>
          <cell r="P483">
            <v>110666.97997500001</v>
          </cell>
          <cell r="Q483">
            <v>110666.97997500001</v>
          </cell>
        </row>
        <row r="484">
          <cell r="A484" t="str">
            <v>000052382</v>
          </cell>
          <cell r="B484" t="str">
            <v>Rose,Christopher Michael</v>
          </cell>
          <cell r="C484" t="e">
            <v>#N/A</v>
          </cell>
          <cell r="D484">
            <v>40714</v>
          </cell>
          <cell r="E484" t="str">
            <v>20200</v>
          </cell>
          <cell r="F484" t="str">
            <v>NEKR8</v>
          </cell>
          <cell r="G484" t="str">
            <v>ENO</v>
          </cell>
          <cell r="H484" t="str">
            <v>Eng - Design, VTY Lbr</v>
          </cell>
          <cell r="I484" t="str">
            <v>Engineer Ii (Nuc)</v>
          </cell>
          <cell r="J484">
            <v>33.516500000000001</v>
          </cell>
          <cell r="K484">
            <v>69714.320000000007</v>
          </cell>
          <cell r="L484" t="str">
            <v>EXIP</v>
          </cell>
          <cell r="M484" t="str">
            <v>NBU</v>
          </cell>
          <cell r="N484" t="str">
            <v>YV2</v>
          </cell>
          <cell r="O484">
            <v>69714.320000000007</v>
          </cell>
          <cell r="P484">
            <v>71631.463800000012</v>
          </cell>
          <cell r="Q484">
            <v>71631.463800000012</v>
          </cell>
        </row>
        <row r="485">
          <cell r="A485" t="str">
            <v>000052453</v>
          </cell>
          <cell r="B485" t="str">
            <v>Power,Robert E</v>
          </cell>
          <cell r="C485" t="e">
            <v>#N/A</v>
          </cell>
          <cell r="D485">
            <v>39608</v>
          </cell>
          <cell r="E485" t="str">
            <v>20200</v>
          </cell>
          <cell r="F485" t="str">
            <v>NEKR9</v>
          </cell>
          <cell r="G485" t="str">
            <v>ENO</v>
          </cell>
          <cell r="H485" t="str">
            <v>Eng - Programs, VTY Lbr</v>
          </cell>
          <cell r="I485" t="str">
            <v>Sr Engineer (Nuc)</v>
          </cell>
          <cell r="J485">
            <v>48.411999999999999</v>
          </cell>
          <cell r="K485">
            <v>100696.88</v>
          </cell>
          <cell r="L485" t="str">
            <v>EXIP</v>
          </cell>
          <cell r="M485" t="str">
            <v>NBU</v>
          </cell>
          <cell r="N485" t="str">
            <v>YV2</v>
          </cell>
          <cell r="O485">
            <v>100696.88</v>
          </cell>
          <cell r="P485">
            <v>103466.04420000002</v>
          </cell>
          <cell r="Q485">
            <v>103466.04420000002</v>
          </cell>
        </row>
        <row r="486">
          <cell r="A486" t="str">
            <v>000052557</v>
          </cell>
          <cell r="B486" t="str">
            <v>Anderson,Michael</v>
          </cell>
          <cell r="C486" t="e">
            <v>#N/A</v>
          </cell>
          <cell r="D486">
            <v>39622</v>
          </cell>
          <cell r="E486" t="str">
            <v>20200</v>
          </cell>
          <cell r="F486" t="str">
            <v>NEKH5</v>
          </cell>
          <cell r="G486" t="str">
            <v>ENO</v>
          </cell>
          <cell r="H486" t="str">
            <v>Maint - I&amp;C, VTY Lbr</v>
          </cell>
          <cell r="I486" t="str">
            <v>Maintenance Spec (Nuc)</v>
          </cell>
          <cell r="J486">
            <v>47.650700000000001</v>
          </cell>
          <cell r="K486">
            <v>99113.43</v>
          </cell>
          <cell r="L486" t="str">
            <v>EXIP</v>
          </cell>
          <cell r="M486" t="str">
            <v>NBU</v>
          </cell>
          <cell r="N486" t="str">
            <v>YV2</v>
          </cell>
          <cell r="O486">
            <v>99113.43</v>
          </cell>
          <cell r="P486">
            <v>101839.049325</v>
          </cell>
          <cell r="Q486">
            <v>101839.049325</v>
          </cell>
        </row>
        <row r="487">
          <cell r="A487" t="str">
            <v>000052676</v>
          </cell>
          <cell r="B487" t="str">
            <v>Farrington,Alan</v>
          </cell>
          <cell r="C487" t="e">
            <v>#N/A</v>
          </cell>
          <cell r="D487">
            <v>39643</v>
          </cell>
          <cell r="E487" t="str">
            <v>20200</v>
          </cell>
          <cell r="F487" t="str">
            <v>NEKO2</v>
          </cell>
          <cell r="G487" t="str">
            <v>ENO</v>
          </cell>
          <cell r="H487" t="str">
            <v>PS&amp;O, VTY Lbr</v>
          </cell>
          <cell r="I487" t="str">
            <v>Coord, Surveillance - NUC</v>
          </cell>
          <cell r="J487">
            <v>47.896000000000001</v>
          </cell>
          <cell r="K487">
            <v>99623.69</v>
          </cell>
          <cell r="L487" t="str">
            <v>EXIP</v>
          </cell>
          <cell r="M487" t="str">
            <v>NBU</v>
          </cell>
          <cell r="N487" t="str">
            <v>YV2</v>
          </cell>
          <cell r="O487">
            <v>99623.69</v>
          </cell>
          <cell r="P487">
            <v>102363.34147500001</v>
          </cell>
          <cell r="Q487">
            <v>102363.34147500001</v>
          </cell>
        </row>
        <row r="488">
          <cell r="A488" t="str">
            <v>000052691</v>
          </cell>
          <cell r="B488" t="str">
            <v>Clough,Jeffry</v>
          </cell>
          <cell r="C488" t="e">
            <v>#N/A</v>
          </cell>
          <cell r="D488">
            <v>39643</v>
          </cell>
          <cell r="E488" t="str">
            <v>20200</v>
          </cell>
          <cell r="F488" t="str">
            <v>NEKR1</v>
          </cell>
          <cell r="G488" t="str">
            <v>ENO</v>
          </cell>
          <cell r="H488" t="str">
            <v>Eng - Systems, VTY Lbr</v>
          </cell>
          <cell r="I488" t="str">
            <v>Technical Spec Iv (Nuc)</v>
          </cell>
          <cell r="J488">
            <v>45.993400000000001</v>
          </cell>
          <cell r="K488">
            <v>95666.32</v>
          </cell>
          <cell r="L488" t="str">
            <v>EXIP</v>
          </cell>
          <cell r="M488" t="str">
            <v>NBU</v>
          </cell>
          <cell r="N488" t="str">
            <v>YV2</v>
          </cell>
          <cell r="O488">
            <v>95666.32</v>
          </cell>
          <cell r="P488">
            <v>98297.14380000002</v>
          </cell>
          <cell r="Q488">
            <v>98297.14380000002</v>
          </cell>
        </row>
        <row r="489">
          <cell r="A489" t="str">
            <v>000052713</v>
          </cell>
          <cell r="B489" t="str">
            <v>Bendick,Allan</v>
          </cell>
          <cell r="C489" t="e">
            <v>#N/A</v>
          </cell>
          <cell r="D489">
            <v>39650</v>
          </cell>
          <cell r="E489" t="str">
            <v>20200</v>
          </cell>
          <cell r="F489" t="str">
            <v>NEKO1</v>
          </cell>
          <cell r="G489" t="str">
            <v>ENO</v>
          </cell>
          <cell r="H489" t="str">
            <v>Operations, VTY Lbr</v>
          </cell>
          <cell r="I489" t="str">
            <v>Reactor Operator II</v>
          </cell>
          <cell r="J489">
            <v>42.063400000000001</v>
          </cell>
          <cell r="K489">
            <v>87491.87</v>
          </cell>
          <cell r="L489" t="str">
            <v>VYIP</v>
          </cell>
          <cell r="M489" t="str">
            <v>V01</v>
          </cell>
          <cell r="N489" t="str">
            <v>YBV</v>
          </cell>
          <cell r="O489">
            <v>87491.87</v>
          </cell>
          <cell r="P489">
            <v>89241.707399999999</v>
          </cell>
          <cell r="Q489">
            <v>89241.707399999999</v>
          </cell>
        </row>
        <row r="490">
          <cell r="A490" t="str">
            <v>000052715</v>
          </cell>
          <cell r="B490" t="str">
            <v>Egnew,Benjamin L</v>
          </cell>
          <cell r="C490" t="e">
            <v>#N/A</v>
          </cell>
          <cell r="D490">
            <v>39650</v>
          </cell>
          <cell r="E490" t="str">
            <v>20200</v>
          </cell>
          <cell r="F490" t="str">
            <v>NEKK4</v>
          </cell>
          <cell r="G490" t="str">
            <v>ENO</v>
          </cell>
          <cell r="H490" t="str">
            <v>Licensing, VTY Lbr</v>
          </cell>
          <cell r="I490" t="str">
            <v>Spec-Nuc Safety/License IV</v>
          </cell>
          <cell r="J490">
            <v>47.211500000000001</v>
          </cell>
          <cell r="K490">
            <v>98200</v>
          </cell>
          <cell r="L490" t="str">
            <v>EXIP</v>
          </cell>
          <cell r="M490" t="str">
            <v>NBU</v>
          </cell>
          <cell r="N490" t="str">
            <v>YV2</v>
          </cell>
          <cell r="O490">
            <v>98200</v>
          </cell>
          <cell r="P490">
            <v>100900.50000000001</v>
          </cell>
          <cell r="Q490">
            <v>100900.50000000001</v>
          </cell>
        </row>
        <row r="491">
          <cell r="A491" t="str">
            <v>000052747</v>
          </cell>
          <cell r="B491" t="str">
            <v>Roof,Aaron</v>
          </cell>
          <cell r="C491" t="e">
            <v>#N/A</v>
          </cell>
          <cell r="D491">
            <v>39664</v>
          </cell>
          <cell r="E491" t="str">
            <v>20200</v>
          </cell>
          <cell r="F491" t="str">
            <v>NEKH2</v>
          </cell>
          <cell r="G491" t="str">
            <v>ENO</v>
          </cell>
          <cell r="H491" t="str">
            <v>Maint - Mechanical, VTY Lbr</v>
          </cell>
          <cell r="I491" t="str">
            <v>FIN Sr Plant Mechanic</v>
          </cell>
          <cell r="J491">
            <v>40.973399999999998</v>
          </cell>
          <cell r="K491">
            <v>85224.67</v>
          </cell>
          <cell r="L491" t="str">
            <v>VYIP</v>
          </cell>
          <cell r="M491" t="str">
            <v>V01</v>
          </cell>
          <cell r="N491" t="str">
            <v>YBV</v>
          </cell>
          <cell r="O491">
            <v>85224.67</v>
          </cell>
          <cell r="P491">
            <v>86929.163400000005</v>
          </cell>
          <cell r="Q491">
            <v>86929.163400000005</v>
          </cell>
        </row>
        <row r="492">
          <cell r="A492" t="str">
            <v>000052796</v>
          </cell>
          <cell r="B492" t="str">
            <v>Ghare,Riaz</v>
          </cell>
          <cell r="C492" t="e">
            <v>#N/A</v>
          </cell>
          <cell r="D492">
            <v>39678</v>
          </cell>
          <cell r="E492" t="str">
            <v>20200</v>
          </cell>
          <cell r="F492" t="str">
            <v>NEKR8</v>
          </cell>
          <cell r="G492" t="str">
            <v>ENO</v>
          </cell>
          <cell r="H492" t="str">
            <v>Eng - Design, VTY Lbr</v>
          </cell>
          <cell r="I492" t="str">
            <v>Sr Engineer (Nuc)</v>
          </cell>
          <cell r="J492">
            <v>49.019799999999996</v>
          </cell>
          <cell r="K492">
            <v>101961.19</v>
          </cell>
          <cell r="L492" t="str">
            <v>EXIP</v>
          </cell>
          <cell r="M492" t="str">
            <v>NBU</v>
          </cell>
          <cell r="N492" t="str">
            <v>YV2</v>
          </cell>
          <cell r="O492">
            <v>101961.19</v>
          </cell>
          <cell r="P492">
            <v>104765.12272500001</v>
          </cell>
          <cell r="Q492">
            <v>104765.12272500001</v>
          </cell>
        </row>
        <row r="493">
          <cell r="A493" t="str">
            <v>000053017</v>
          </cell>
          <cell r="B493" t="str">
            <v>Milligan,Kenneth</v>
          </cell>
          <cell r="C493" t="e">
            <v>#N/A</v>
          </cell>
          <cell r="D493">
            <v>39727</v>
          </cell>
          <cell r="E493" t="str">
            <v>20210</v>
          </cell>
          <cell r="F493" t="str">
            <v>NEKA5</v>
          </cell>
          <cell r="G493" t="str">
            <v>ENO</v>
          </cell>
          <cell r="H493" t="str">
            <v>Training, VTY Lbr</v>
          </cell>
          <cell r="I493" t="str">
            <v>Instructor, Sr Ops (Nuc)</v>
          </cell>
          <cell r="J493">
            <v>49.286099999999998</v>
          </cell>
          <cell r="K493">
            <v>102515.1</v>
          </cell>
          <cell r="L493" t="str">
            <v>EXIP</v>
          </cell>
          <cell r="M493" t="str">
            <v>NBU</v>
          </cell>
          <cell r="N493" t="str">
            <v>YV2</v>
          </cell>
          <cell r="O493">
            <v>102515.1</v>
          </cell>
          <cell r="P493">
            <v>105334.26525000001</v>
          </cell>
          <cell r="Q493">
            <v>105334.26525000001</v>
          </cell>
        </row>
        <row r="494">
          <cell r="A494" t="str">
            <v>000053019</v>
          </cell>
          <cell r="B494" t="str">
            <v>Gibbs,Donald Gene</v>
          </cell>
          <cell r="C494" t="e">
            <v>#N/A</v>
          </cell>
          <cell r="D494">
            <v>39735</v>
          </cell>
          <cell r="E494" t="str">
            <v>20200</v>
          </cell>
          <cell r="F494" t="str">
            <v>NEKR1</v>
          </cell>
          <cell r="G494" t="str">
            <v>ENO</v>
          </cell>
          <cell r="H494" t="str">
            <v>Eng - Systems, VTY Lbr</v>
          </cell>
          <cell r="I494" t="str">
            <v>Engineer Ii (Nuc)</v>
          </cell>
          <cell r="J494">
            <v>38.531599999999997</v>
          </cell>
          <cell r="K494">
            <v>80145.740000000005</v>
          </cell>
          <cell r="L494" t="str">
            <v>EXIP</v>
          </cell>
          <cell r="M494" t="str">
            <v>NBU</v>
          </cell>
          <cell r="N494" t="str">
            <v>YV2</v>
          </cell>
          <cell r="O494">
            <v>80145.740000000005</v>
          </cell>
          <cell r="P494">
            <v>82349.747850000014</v>
          </cell>
          <cell r="Q494">
            <v>82349.747850000014</v>
          </cell>
        </row>
        <row r="495">
          <cell r="A495" t="str">
            <v>000053024</v>
          </cell>
          <cell r="B495" t="str">
            <v>Conant,Sharon</v>
          </cell>
          <cell r="C495" t="e">
            <v>#N/A</v>
          </cell>
          <cell r="D495">
            <v>39735</v>
          </cell>
          <cell r="E495" t="str">
            <v>20200</v>
          </cell>
          <cell r="F495" t="str">
            <v>NEKQ5</v>
          </cell>
          <cell r="G495" t="str">
            <v>ENO</v>
          </cell>
          <cell r="H495" t="str">
            <v>Radiation Protection, VTY Lbr</v>
          </cell>
          <cell r="I495" t="str">
            <v>Senior RP Technician - VY</v>
          </cell>
          <cell r="J495">
            <v>38.640500000000003</v>
          </cell>
          <cell r="K495">
            <v>80372.240000000005</v>
          </cell>
          <cell r="L495" t="str">
            <v>VYIP</v>
          </cell>
          <cell r="M495" t="str">
            <v>V01</v>
          </cell>
          <cell r="N495" t="str">
            <v>YBV</v>
          </cell>
          <cell r="O495">
            <v>80372.240000000005</v>
          </cell>
          <cell r="P495">
            <v>81979.684800000003</v>
          </cell>
          <cell r="Q495">
            <v>81979.684800000003</v>
          </cell>
        </row>
        <row r="496">
          <cell r="A496" t="str">
            <v>000053040</v>
          </cell>
          <cell r="B496" t="str">
            <v>Burnap,Joel</v>
          </cell>
          <cell r="C496" t="e">
            <v>#N/A</v>
          </cell>
          <cell r="D496">
            <v>39736</v>
          </cell>
          <cell r="E496" t="str">
            <v>20200</v>
          </cell>
          <cell r="F496" t="str">
            <v>NEKH5</v>
          </cell>
          <cell r="G496" t="str">
            <v>ENO</v>
          </cell>
          <cell r="H496" t="str">
            <v>Maint - I&amp;C, VTY Lbr</v>
          </cell>
          <cell r="I496" t="str">
            <v>Control Inst Spec II - VY</v>
          </cell>
          <cell r="J496">
            <v>39.202300000000001</v>
          </cell>
          <cell r="K496">
            <v>81540.78</v>
          </cell>
          <cell r="L496" t="str">
            <v>VYIP</v>
          </cell>
          <cell r="M496" t="str">
            <v>V01</v>
          </cell>
          <cell r="N496" t="str">
            <v>YBV</v>
          </cell>
          <cell r="O496">
            <v>81540.78</v>
          </cell>
          <cell r="P496">
            <v>83171.595600000001</v>
          </cell>
          <cell r="Q496">
            <v>83171.595600000001</v>
          </cell>
        </row>
        <row r="497">
          <cell r="A497" t="str">
            <v>000053148</v>
          </cell>
          <cell r="B497" t="str">
            <v>Sparko,William</v>
          </cell>
          <cell r="C497" t="e">
            <v>#N/A</v>
          </cell>
          <cell r="D497">
            <v>39764</v>
          </cell>
          <cell r="E497" t="str">
            <v>20200</v>
          </cell>
          <cell r="F497" t="str">
            <v>NEKR1</v>
          </cell>
          <cell r="G497" t="str">
            <v>ENO</v>
          </cell>
          <cell r="H497" t="str">
            <v>Eng - Systems, VTY Lbr</v>
          </cell>
          <cell r="I497" t="str">
            <v>Sr Engineer (Nuc)</v>
          </cell>
          <cell r="J497">
            <v>48.255699999999997</v>
          </cell>
          <cell r="K497">
            <v>100371.91</v>
          </cell>
          <cell r="L497" t="str">
            <v>EXIP</v>
          </cell>
          <cell r="M497" t="str">
            <v>NBU</v>
          </cell>
          <cell r="N497" t="str">
            <v>YV2</v>
          </cell>
          <cell r="O497">
            <v>100371.91</v>
          </cell>
          <cell r="P497">
            <v>103132.13752500001</v>
          </cell>
          <cell r="Q497">
            <v>103132.13752500001</v>
          </cell>
        </row>
        <row r="498">
          <cell r="A498" t="str">
            <v>000053208</v>
          </cell>
          <cell r="B498" t="str">
            <v>Swaby,Howard</v>
          </cell>
          <cell r="C498" t="e">
            <v>#N/A</v>
          </cell>
          <cell r="D498">
            <v>39790</v>
          </cell>
          <cell r="E498" t="str">
            <v>20200</v>
          </cell>
          <cell r="F498" t="str">
            <v>NEKR1</v>
          </cell>
          <cell r="G498" t="str">
            <v>ENO</v>
          </cell>
          <cell r="H498" t="str">
            <v>Eng - Systems, VTY Lbr</v>
          </cell>
          <cell r="I498" t="str">
            <v>Engineer Iii (Nuc)</v>
          </cell>
          <cell r="J498">
            <v>42.992199999999997</v>
          </cell>
          <cell r="K498">
            <v>89423.69</v>
          </cell>
          <cell r="L498" t="str">
            <v>EXIP</v>
          </cell>
          <cell r="M498" t="str">
            <v>NBU</v>
          </cell>
          <cell r="N498" t="str">
            <v>YV2</v>
          </cell>
          <cell r="O498">
            <v>89423.69</v>
          </cell>
          <cell r="P498">
            <v>91882.841475000008</v>
          </cell>
          <cell r="Q498">
            <v>91882.841475000008</v>
          </cell>
        </row>
        <row r="499">
          <cell r="A499" t="str">
            <v>000053232</v>
          </cell>
          <cell r="B499" t="str">
            <v>Dragoon,Nathan</v>
          </cell>
          <cell r="C499" t="e">
            <v>#N/A</v>
          </cell>
          <cell r="D499">
            <v>39797</v>
          </cell>
          <cell r="E499" t="str">
            <v>20200</v>
          </cell>
          <cell r="F499" t="str">
            <v>NEKO1</v>
          </cell>
          <cell r="G499" t="str">
            <v>ENO</v>
          </cell>
          <cell r="H499" t="str">
            <v>Operations, VTY Lbr</v>
          </cell>
          <cell r="I499" t="str">
            <v>Supv, Control Room</v>
          </cell>
          <cell r="J499">
            <v>49.035299999999999</v>
          </cell>
          <cell r="K499">
            <v>101993.5</v>
          </cell>
          <cell r="L499" t="str">
            <v>SMIP</v>
          </cell>
          <cell r="M499" t="str">
            <v>NBU</v>
          </cell>
          <cell r="N499" t="str">
            <v>YV2</v>
          </cell>
          <cell r="O499">
            <v>101993.5</v>
          </cell>
          <cell r="P499">
            <v>104798.32125000001</v>
          </cell>
          <cell r="Q499">
            <v>104798.32125000001</v>
          </cell>
        </row>
        <row r="500">
          <cell r="A500" t="str">
            <v>000053365</v>
          </cell>
          <cell r="B500" t="str">
            <v>Halcomb,John</v>
          </cell>
          <cell r="C500" t="e">
            <v>#N/A</v>
          </cell>
          <cell r="D500">
            <v>39834</v>
          </cell>
          <cell r="E500" t="str">
            <v>20200</v>
          </cell>
          <cell r="F500" t="str">
            <v>NEKQ5</v>
          </cell>
          <cell r="G500" t="str">
            <v>ENO</v>
          </cell>
          <cell r="H500" t="str">
            <v>Radiation Protection, VTY Lbr</v>
          </cell>
          <cell r="I500" t="str">
            <v>Senior RP Technician - VY</v>
          </cell>
          <cell r="J500">
            <v>38.640500000000003</v>
          </cell>
          <cell r="K500">
            <v>80372.240000000005</v>
          </cell>
          <cell r="L500" t="str">
            <v>VYIP</v>
          </cell>
          <cell r="M500" t="str">
            <v>V01</v>
          </cell>
          <cell r="N500" t="str">
            <v>YBV</v>
          </cell>
          <cell r="O500">
            <v>80372.240000000005</v>
          </cell>
          <cell r="P500">
            <v>81979.684800000003</v>
          </cell>
          <cell r="Q500">
            <v>81979.684800000003</v>
          </cell>
        </row>
        <row r="501">
          <cell r="A501" t="str">
            <v>000053581</v>
          </cell>
          <cell r="B501" t="str">
            <v>Cranston,Gerald Edward</v>
          </cell>
          <cell r="C501" t="e">
            <v>#N/A</v>
          </cell>
          <cell r="D501">
            <v>39923</v>
          </cell>
          <cell r="E501" t="str">
            <v>20200</v>
          </cell>
          <cell r="F501" t="str">
            <v>NEKH2</v>
          </cell>
          <cell r="G501" t="str">
            <v>ENO</v>
          </cell>
          <cell r="H501" t="str">
            <v>Maint - Mechanical, VTY Lbr</v>
          </cell>
          <cell r="I501" t="str">
            <v>Senior Plant Mech - VY</v>
          </cell>
          <cell r="J501">
            <v>38.973399999999998</v>
          </cell>
          <cell r="K501">
            <v>81064.67</v>
          </cell>
          <cell r="L501" t="str">
            <v>VYIP</v>
          </cell>
          <cell r="M501" t="str">
            <v>V01</v>
          </cell>
          <cell r="N501" t="str">
            <v>YBV</v>
          </cell>
          <cell r="O501">
            <v>81064.67</v>
          </cell>
          <cell r="P501">
            <v>82685.963399999993</v>
          </cell>
          <cell r="Q501">
            <v>82685.963399999993</v>
          </cell>
        </row>
        <row r="502">
          <cell r="A502" t="str">
            <v>000053720</v>
          </cell>
          <cell r="B502" t="str">
            <v>Miller,John Lawerence</v>
          </cell>
          <cell r="C502" t="e">
            <v>#N/A</v>
          </cell>
          <cell r="D502">
            <v>39951</v>
          </cell>
          <cell r="E502" t="str">
            <v>20210</v>
          </cell>
          <cell r="F502" t="str">
            <v>NEKA5</v>
          </cell>
          <cell r="G502" t="str">
            <v>ENO</v>
          </cell>
          <cell r="H502" t="str">
            <v>Training, VTY Lbr</v>
          </cell>
          <cell r="I502" t="str">
            <v>Instructor, Ops (Nuc)</v>
          </cell>
          <cell r="J502">
            <v>44.641599999999997</v>
          </cell>
          <cell r="K502">
            <v>92854.6</v>
          </cell>
          <cell r="L502" t="str">
            <v>EXIP</v>
          </cell>
          <cell r="M502" t="str">
            <v>NBU</v>
          </cell>
          <cell r="N502" t="str">
            <v>YV2</v>
          </cell>
          <cell r="O502">
            <v>92854.6</v>
          </cell>
          <cell r="P502">
            <v>95408.101500000019</v>
          </cell>
          <cell r="Q502">
            <v>95408.101500000019</v>
          </cell>
        </row>
        <row r="503">
          <cell r="A503" t="str">
            <v>000053903</v>
          </cell>
          <cell r="B503" t="str">
            <v>Kress Jr,Phil Randolph</v>
          </cell>
          <cell r="C503" t="e">
            <v>#N/A</v>
          </cell>
          <cell r="D503">
            <v>39959</v>
          </cell>
          <cell r="E503" t="str">
            <v>20210</v>
          </cell>
          <cell r="F503" t="str">
            <v>NEKA5</v>
          </cell>
          <cell r="G503" t="str">
            <v>ENO</v>
          </cell>
          <cell r="H503" t="str">
            <v>Training, VTY Lbr</v>
          </cell>
          <cell r="I503" t="str">
            <v>Instructor, Sr Ops (Nuc)</v>
          </cell>
          <cell r="J503">
            <v>44.842700000000001</v>
          </cell>
          <cell r="K503">
            <v>93272.77</v>
          </cell>
          <cell r="L503" t="str">
            <v>EXIP</v>
          </cell>
          <cell r="M503" t="str">
            <v>NBU</v>
          </cell>
          <cell r="N503" t="str">
            <v>YV2</v>
          </cell>
          <cell r="O503">
            <v>93272.77</v>
          </cell>
          <cell r="P503">
            <v>95837.771175000016</v>
          </cell>
          <cell r="Q503">
            <v>95837.771175000016</v>
          </cell>
        </row>
        <row r="504">
          <cell r="A504" t="str">
            <v>000054506</v>
          </cell>
          <cell r="B504" t="str">
            <v>Huffman,Albert Curtis</v>
          </cell>
          <cell r="C504" t="e">
            <v>#N/A</v>
          </cell>
          <cell r="D504">
            <v>40000</v>
          </cell>
          <cell r="E504" t="str">
            <v>20220</v>
          </cell>
          <cell r="F504" t="str">
            <v>NEKQ4</v>
          </cell>
          <cell r="G504" t="str">
            <v>ENO</v>
          </cell>
          <cell r="H504" t="str">
            <v>Security, VTY Lbr</v>
          </cell>
          <cell r="I504" t="str">
            <v>Coord, Sr Security (Nuc)</v>
          </cell>
          <cell r="J504">
            <v>35.045699999999997</v>
          </cell>
          <cell r="K504">
            <v>72895.100000000006</v>
          </cell>
          <cell r="L504" t="str">
            <v>EXIP</v>
          </cell>
          <cell r="M504" t="str">
            <v>NBU</v>
          </cell>
          <cell r="N504" t="str">
            <v>YV2</v>
          </cell>
          <cell r="O504">
            <v>72895.100000000006</v>
          </cell>
          <cell r="P504">
            <v>74899.715250000008</v>
          </cell>
          <cell r="Q504">
            <v>74899.715250000008</v>
          </cell>
        </row>
        <row r="505">
          <cell r="A505" t="str">
            <v>000054675</v>
          </cell>
          <cell r="B505" t="str">
            <v>Herman,Charles</v>
          </cell>
          <cell r="C505" t="e">
            <v>#N/A</v>
          </cell>
          <cell r="D505">
            <v>40014</v>
          </cell>
          <cell r="E505" t="str">
            <v>20220</v>
          </cell>
          <cell r="F505" t="str">
            <v>NEKQ4</v>
          </cell>
          <cell r="G505" t="str">
            <v>ENO</v>
          </cell>
          <cell r="H505" t="str">
            <v>Security, VTY Lbr</v>
          </cell>
          <cell r="I505" t="str">
            <v>Supv, Security Shift</v>
          </cell>
          <cell r="J505">
            <v>33.924100000000003</v>
          </cell>
          <cell r="K505">
            <v>70562.13</v>
          </cell>
          <cell r="L505" t="str">
            <v>SMIP</v>
          </cell>
          <cell r="M505" t="str">
            <v>NBU</v>
          </cell>
          <cell r="N505" t="str">
            <v>YV2</v>
          </cell>
          <cell r="O505">
            <v>70562.13</v>
          </cell>
          <cell r="P505">
            <v>72502.588575000016</v>
          </cell>
          <cell r="Q505">
            <v>72502.588575000016</v>
          </cell>
        </row>
        <row r="506">
          <cell r="A506" t="str">
            <v>000054735</v>
          </cell>
          <cell r="B506" t="str">
            <v>O'Connell,Charlie Perry</v>
          </cell>
          <cell r="C506" t="e">
            <v>#N/A</v>
          </cell>
          <cell r="D506">
            <v>40014</v>
          </cell>
          <cell r="E506" t="str">
            <v>20200</v>
          </cell>
          <cell r="F506" t="str">
            <v>NEKH4</v>
          </cell>
          <cell r="G506" t="str">
            <v>ENO</v>
          </cell>
          <cell r="H506" t="str">
            <v>Maint - Fac &amp; Sup, VTY Lbr</v>
          </cell>
          <cell r="I506" t="str">
            <v>Utility - VY</v>
          </cell>
          <cell r="J506">
            <v>26.446999999999999</v>
          </cell>
          <cell r="K506">
            <v>55009.760000000002</v>
          </cell>
          <cell r="L506" t="str">
            <v>VYIP</v>
          </cell>
          <cell r="M506" t="str">
            <v>V01</v>
          </cell>
          <cell r="N506" t="str">
            <v>YBV</v>
          </cell>
          <cell r="O506">
            <v>55009.760000000002</v>
          </cell>
          <cell r="P506">
            <v>56109.955200000004</v>
          </cell>
          <cell r="Q506">
            <v>56109.955200000004</v>
          </cell>
        </row>
        <row r="507">
          <cell r="A507" t="str">
            <v>000054744</v>
          </cell>
          <cell r="B507" t="str">
            <v>Poston,Matthew Eric</v>
          </cell>
          <cell r="C507" t="e">
            <v>#N/A</v>
          </cell>
          <cell r="D507">
            <v>40649</v>
          </cell>
          <cell r="E507" t="str">
            <v>20220</v>
          </cell>
          <cell r="F507" t="str">
            <v>NEKQ4</v>
          </cell>
          <cell r="G507" t="str">
            <v>ENO</v>
          </cell>
          <cell r="H507" t="str">
            <v>Security, VTY Lbr</v>
          </cell>
          <cell r="I507" t="str">
            <v>Nuclear Security Officer - VY</v>
          </cell>
          <cell r="J507">
            <v>14</v>
          </cell>
          <cell r="K507">
            <v>29120</v>
          </cell>
          <cell r="L507" t="str">
            <v>VYIP</v>
          </cell>
          <cell r="M507" t="str">
            <v>V05</v>
          </cell>
          <cell r="N507" t="str">
            <v>YVS</v>
          </cell>
          <cell r="O507">
            <v>29120</v>
          </cell>
          <cell r="P507">
            <v>30296.448</v>
          </cell>
          <cell r="Q507">
            <v>30296.448</v>
          </cell>
        </row>
        <row r="508">
          <cell r="A508" t="str">
            <v>000054757</v>
          </cell>
          <cell r="B508" t="str">
            <v>Stosz,Arah E</v>
          </cell>
          <cell r="C508" t="e">
            <v>#N/A</v>
          </cell>
          <cell r="D508">
            <v>40014</v>
          </cell>
          <cell r="E508" t="str">
            <v>20220</v>
          </cell>
          <cell r="F508" t="str">
            <v>NEKQ4</v>
          </cell>
          <cell r="G508" t="str">
            <v>ENO</v>
          </cell>
          <cell r="H508" t="str">
            <v>Security, VTY Lbr</v>
          </cell>
          <cell r="I508" t="str">
            <v>Supv, Security Shift</v>
          </cell>
          <cell r="J508">
            <v>31.25</v>
          </cell>
          <cell r="K508">
            <v>65000</v>
          </cell>
          <cell r="L508" t="str">
            <v>SMIP</v>
          </cell>
          <cell r="M508" t="str">
            <v>NBU</v>
          </cell>
          <cell r="N508" t="str">
            <v>YV2</v>
          </cell>
          <cell r="O508">
            <v>65000</v>
          </cell>
          <cell r="P508">
            <v>66787.5</v>
          </cell>
          <cell r="Q508">
            <v>66787.5</v>
          </cell>
        </row>
        <row r="509">
          <cell r="A509" t="str">
            <v>000054759</v>
          </cell>
          <cell r="B509" t="str">
            <v>Blakley Jr,Alfred A</v>
          </cell>
          <cell r="C509" t="e">
            <v>#N/A</v>
          </cell>
          <cell r="D509">
            <v>40014</v>
          </cell>
          <cell r="E509" t="str">
            <v>20200</v>
          </cell>
          <cell r="F509" t="str">
            <v>NEKR9</v>
          </cell>
          <cell r="G509" t="str">
            <v>ENO</v>
          </cell>
          <cell r="H509" t="str">
            <v>Eng - Programs, VTY Lbr</v>
          </cell>
          <cell r="I509" t="str">
            <v>Sr Engineer (Nuc)</v>
          </cell>
          <cell r="J509">
            <v>47.095199999999998</v>
          </cell>
          <cell r="K509">
            <v>97958.02</v>
          </cell>
          <cell r="L509" t="str">
            <v>EXIP</v>
          </cell>
          <cell r="M509" t="str">
            <v>NBU</v>
          </cell>
          <cell r="N509" t="str">
            <v>YV2</v>
          </cell>
          <cell r="O509">
            <v>97958.02</v>
          </cell>
          <cell r="P509">
            <v>100651.86555000002</v>
          </cell>
          <cell r="Q509">
            <v>100651.86555000002</v>
          </cell>
        </row>
        <row r="510">
          <cell r="A510" t="str">
            <v>000054773</v>
          </cell>
          <cell r="B510" t="str">
            <v>Bird,Steven E</v>
          </cell>
          <cell r="C510" t="e">
            <v>#N/A</v>
          </cell>
          <cell r="D510">
            <v>40014</v>
          </cell>
          <cell r="E510" t="str">
            <v>20200</v>
          </cell>
          <cell r="F510" t="str">
            <v>NEKH4</v>
          </cell>
          <cell r="G510" t="str">
            <v>ENO</v>
          </cell>
          <cell r="H510" t="str">
            <v>Maint - Fac &amp; Sup, VTY Lbr</v>
          </cell>
          <cell r="I510" t="str">
            <v>Utility - VY</v>
          </cell>
          <cell r="J510">
            <v>26.446999999999999</v>
          </cell>
          <cell r="K510">
            <v>55009.760000000002</v>
          </cell>
          <cell r="L510" t="str">
            <v>VYIP</v>
          </cell>
          <cell r="M510" t="str">
            <v>V01</v>
          </cell>
          <cell r="N510" t="str">
            <v>YBV</v>
          </cell>
          <cell r="O510">
            <v>55009.760000000002</v>
          </cell>
          <cell r="P510">
            <v>56109.955200000004</v>
          </cell>
          <cell r="Q510">
            <v>56109.955200000004</v>
          </cell>
        </row>
        <row r="511">
          <cell r="A511" t="str">
            <v>000054790</v>
          </cell>
          <cell r="B511" t="str">
            <v>Howe,Christopher Jay</v>
          </cell>
          <cell r="C511" t="e">
            <v>#N/A</v>
          </cell>
          <cell r="D511">
            <v>40014</v>
          </cell>
          <cell r="E511" t="str">
            <v>20200</v>
          </cell>
          <cell r="F511" t="str">
            <v>NEKA9</v>
          </cell>
          <cell r="G511" t="str">
            <v>ENO</v>
          </cell>
          <cell r="H511" t="str">
            <v>MP&amp;C, VTY Lbr</v>
          </cell>
          <cell r="I511" t="str">
            <v>Stores Clerk I - VY</v>
          </cell>
          <cell r="J511">
            <v>22.722300000000001</v>
          </cell>
          <cell r="K511">
            <v>47262.38</v>
          </cell>
          <cell r="L511" t="str">
            <v>VYIP</v>
          </cell>
          <cell r="M511" t="str">
            <v>V01</v>
          </cell>
          <cell r="N511" t="str">
            <v>YBV</v>
          </cell>
          <cell r="O511">
            <v>47262.38</v>
          </cell>
          <cell r="P511">
            <v>48207.6276</v>
          </cell>
          <cell r="Q511">
            <v>48207.6276</v>
          </cell>
        </row>
        <row r="512">
          <cell r="A512" t="str">
            <v>000054794</v>
          </cell>
          <cell r="B512" t="str">
            <v>Wallock,Theodore Charles</v>
          </cell>
          <cell r="C512" t="e">
            <v>#N/A</v>
          </cell>
          <cell r="D512">
            <v>31187</v>
          </cell>
          <cell r="E512" t="str">
            <v>20220</v>
          </cell>
          <cell r="F512" t="str">
            <v>NEKQ4</v>
          </cell>
          <cell r="G512" t="str">
            <v>ENO</v>
          </cell>
          <cell r="H512" t="str">
            <v>Security, VTY Lbr</v>
          </cell>
          <cell r="I512" t="str">
            <v>Nuclear Security Officer - VY</v>
          </cell>
          <cell r="J512">
            <v>24.1128</v>
          </cell>
          <cell r="K512">
            <v>50154.62</v>
          </cell>
          <cell r="L512" t="str">
            <v>VYIP</v>
          </cell>
          <cell r="M512" t="str">
            <v>V05</v>
          </cell>
          <cell r="N512" t="str">
            <v>YVS</v>
          </cell>
          <cell r="O512">
            <v>50154.62</v>
          </cell>
          <cell r="P512">
            <v>52180.866648000003</v>
          </cell>
          <cell r="Q512">
            <v>52180.866648000003</v>
          </cell>
        </row>
        <row r="513">
          <cell r="A513" t="str">
            <v>000054803</v>
          </cell>
          <cell r="B513" t="str">
            <v>Allain,Amy Lee</v>
          </cell>
          <cell r="C513" t="e">
            <v>#N/A</v>
          </cell>
          <cell r="D513">
            <v>40010</v>
          </cell>
          <cell r="E513" t="str">
            <v>20200</v>
          </cell>
          <cell r="F513" t="str">
            <v>NEKA9</v>
          </cell>
          <cell r="G513" t="str">
            <v>ENO</v>
          </cell>
          <cell r="H513" t="str">
            <v>MP&amp;C, VTY Lbr</v>
          </cell>
          <cell r="I513" t="str">
            <v>Stores Clerk I - VY</v>
          </cell>
          <cell r="J513">
            <v>28.871099999999998</v>
          </cell>
          <cell r="K513">
            <v>60051.89</v>
          </cell>
          <cell r="L513" t="str">
            <v>VYIP</v>
          </cell>
          <cell r="M513" t="str">
            <v>V01</v>
          </cell>
          <cell r="N513" t="str">
            <v>YBV</v>
          </cell>
          <cell r="O513">
            <v>60051.89</v>
          </cell>
          <cell r="P513">
            <v>61252.927799999998</v>
          </cell>
          <cell r="Q513">
            <v>61252.927799999998</v>
          </cell>
        </row>
        <row r="514">
          <cell r="A514" t="str">
            <v>000054854</v>
          </cell>
          <cell r="B514" t="str">
            <v>Ferris,Thomas Anthony</v>
          </cell>
          <cell r="C514" t="e">
            <v>#N/A</v>
          </cell>
          <cell r="D514">
            <v>40035</v>
          </cell>
          <cell r="E514" t="str">
            <v>20200</v>
          </cell>
          <cell r="F514" t="str">
            <v>NEKH3</v>
          </cell>
          <cell r="G514" t="str">
            <v>ENO</v>
          </cell>
          <cell r="H514" t="str">
            <v>Maint - Electrical, VTY Lbr</v>
          </cell>
          <cell r="I514" t="str">
            <v>Senior Plant Mech - VY</v>
          </cell>
          <cell r="J514">
            <v>38.973399999999998</v>
          </cell>
          <cell r="K514">
            <v>81064.67</v>
          </cell>
          <cell r="L514" t="str">
            <v>VYIP</v>
          </cell>
          <cell r="M514" t="str">
            <v>V01</v>
          </cell>
          <cell r="N514" t="str">
            <v>YBV</v>
          </cell>
          <cell r="O514">
            <v>81064.67</v>
          </cell>
          <cell r="P514">
            <v>82685.963399999993</v>
          </cell>
          <cell r="Q514">
            <v>82685.963399999993</v>
          </cell>
        </row>
        <row r="515">
          <cell r="A515" t="str">
            <v>000054882</v>
          </cell>
          <cell r="B515" t="str">
            <v>Ludka,Dylan Albert</v>
          </cell>
          <cell r="C515" t="e">
            <v>#N/A</v>
          </cell>
          <cell r="D515">
            <v>40042</v>
          </cell>
          <cell r="E515" t="str">
            <v>20200</v>
          </cell>
          <cell r="F515" t="str">
            <v>NEKR1</v>
          </cell>
          <cell r="G515" t="str">
            <v>ENO</v>
          </cell>
          <cell r="H515" t="str">
            <v>Eng - Systems, VTY Lbr</v>
          </cell>
          <cell r="I515" t="str">
            <v>Engineer Ii (Nuc)</v>
          </cell>
          <cell r="J515">
            <v>36.5809</v>
          </cell>
          <cell r="K515">
            <v>76088.36</v>
          </cell>
          <cell r="L515" t="str">
            <v>EXIP</v>
          </cell>
          <cell r="M515" t="str">
            <v>NBU</v>
          </cell>
          <cell r="N515" t="str">
            <v>YV2</v>
          </cell>
          <cell r="O515">
            <v>76088.36</v>
          </cell>
          <cell r="P515">
            <v>78180.789900000003</v>
          </cell>
          <cell r="Q515">
            <v>78180.789900000003</v>
          </cell>
        </row>
        <row r="516">
          <cell r="A516" t="str">
            <v>000054962</v>
          </cell>
          <cell r="B516" t="str">
            <v>Masse,Justin Michael</v>
          </cell>
          <cell r="C516" t="e">
            <v>#N/A</v>
          </cell>
          <cell r="D516">
            <v>40126</v>
          </cell>
          <cell r="E516" t="str">
            <v>20200</v>
          </cell>
          <cell r="F516" t="str">
            <v>NEKO1</v>
          </cell>
          <cell r="G516" t="str">
            <v>ENO</v>
          </cell>
          <cell r="H516" t="str">
            <v>Operations, VTY Lbr</v>
          </cell>
          <cell r="I516" t="str">
            <v>Reactor Operator I</v>
          </cell>
          <cell r="J516">
            <v>40.377899999999997</v>
          </cell>
          <cell r="K516">
            <v>83986.03</v>
          </cell>
          <cell r="L516" t="str">
            <v>VYIP</v>
          </cell>
          <cell r="M516" t="str">
            <v>V01</v>
          </cell>
          <cell r="N516" t="str">
            <v>YBV</v>
          </cell>
          <cell r="O516">
            <v>83986.03</v>
          </cell>
          <cell r="P516">
            <v>85665.750599999999</v>
          </cell>
          <cell r="Q516">
            <v>85665.750599999999</v>
          </cell>
        </row>
        <row r="517">
          <cell r="A517" t="str">
            <v>000055481</v>
          </cell>
          <cell r="B517" t="str">
            <v>Pervere,Nathan Christopher</v>
          </cell>
          <cell r="C517" t="e">
            <v>#N/A</v>
          </cell>
          <cell r="D517">
            <v>40395</v>
          </cell>
          <cell r="E517" t="str">
            <v>20220</v>
          </cell>
          <cell r="F517" t="str">
            <v>NEKQ4</v>
          </cell>
          <cell r="G517" t="str">
            <v>ENO</v>
          </cell>
          <cell r="H517" t="str">
            <v>Security, VTY Lbr</v>
          </cell>
          <cell r="I517" t="str">
            <v>Nuclear Security Officer - VY</v>
          </cell>
          <cell r="J517">
            <v>24.1128</v>
          </cell>
          <cell r="K517">
            <v>50154.62</v>
          </cell>
          <cell r="L517" t="str">
            <v>VYIP</v>
          </cell>
          <cell r="M517" t="str">
            <v>V05</v>
          </cell>
          <cell r="N517" t="str">
            <v>YVS</v>
          </cell>
          <cell r="O517">
            <v>50154.62</v>
          </cell>
          <cell r="P517">
            <v>52180.866648000003</v>
          </cell>
          <cell r="Q517">
            <v>52180.866648000003</v>
          </cell>
        </row>
        <row r="518">
          <cell r="A518" t="str">
            <v>000055507</v>
          </cell>
          <cell r="B518" t="str">
            <v>Labun,Douglas Robert</v>
          </cell>
          <cell r="C518" t="e">
            <v>#N/A</v>
          </cell>
          <cell r="D518">
            <v>40420</v>
          </cell>
          <cell r="E518" t="str">
            <v>20200</v>
          </cell>
          <cell r="F518" t="str">
            <v>NEKH5</v>
          </cell>
          <cell r="G518" t="str">
            <v>ENO</v>
          </cell>
          <cell r="H518" t="str">
            <v>Maint - I&amp;C, VTY Lbr</v>
          </cell>
          <cell r="I518" t="str">
            <v>Control Inst Spec II - VY</v>
          </cell>
          <cell r="J518">
            <v>39.202300000000001</v>
          </cell>
          <cell r="K518">
            <v>81540.78</v>
          </cell>
          <cell r="L518" t="str">
            <v>VYIP</v>
          </cell>
          <cell r="M518" t="str">
            <v>V01</v>
          </cell>
          <cell r="N518" t="str">
            <v>YBV</v>
          </cell>
          <cell r="O518">
            <v>81540.78</v>
          </cell>
          <cell r="P518">
            <v>83171.595600000001</v>
          </cell>
          <cell r="Q518">
            <v>83171.595600000001</v>
          </cell>
        </row>
        <row r="519">
          <cell r="A519" t="str">
            <v>000055519</v>
          </cell>
          <cell r="B519" t="str">
            <v>Jarnagin,David Wayne</v>
          </cell>
          <cell r="C519" t="e">
            <v>#N/A</v>
          </cell>
          <cell r="D519">
            <v>40428</v>
          </cell>
          <cell r="E519" t="str">
            <v>20200</v>
          </cell>
          <cell r="F519" t="str">
            <v>NEKH5</v>
          </cell>
          <cell r="G519" t="str">
            <v>ENO</v>
          </cell>
          <cell r="H519" t="str">
            <v>Maint - I&amp;C, VTY Lbr</v>
          </cell>
          <cell r="I519" t="str">
            <v>Senior Control Inst Spec - VY</v>
          </cell>
          <cell r="J519">
            <v>42.000900000000001</v>
          </cell>
          <cell r="K519">
            <v>87361.87</v>
          </cell>
          <cell r="L519" t="str">
            <v>VYIP</v>
          </cell>
          <cell r="M519" t="str">
            <v>V01</v>
          </cell>
          <cell r="N519" t="str">
            <v>YBV</v>
          </cell>
          <cell r="O519">
            <v>87361.87</v>
          </cell>
          <cell r="P519">
            <v>89109.107399999994</v>
          </cell>
          <cell r="Q519">
            <v>89109.107399999994</v>
          </cell>
        </row>
        <row r="520">
          <cell r="A520" t="str">
            <v>000055557</v>
          </cell>
          <cell r="B520" t="str">
            <v>O'Callahan,Brian Charles</v>
          </cell>
          <cell r="C520" t="e">
            <v>#N/A</v>
          </cell>
          <cell r="D520">
            <v>40455</v>
          </cell>
          <cell r="E520" t="str">
            <v>20200</v>
          </cell>
          <cell r="F520" t="str">
            <v>NEKR9</v>
          </cell>
          <cell r="G520" t="str">
            <v>ENO</v>
          </cell>
          <cell r="H520" t="str">
            <v>Eng - Programs, VTY Lbr</v>
          </cell>
          <cell r="I520" t="str">
            <v>Engineer Iii (Nuc)</v>
          </cell>
          <cell r="J520">
            <v>40.520299999999999</v>
          </cell>
          <cell r="K520">
            <v>84282.2</v>
          </cell>
          <cell r="L520" t="str">
            <v>EXIP</v>
          </cell>
          <cell r="M520" t="str">
            <v>NBU</v>
          </cell>
          <cell r="N520" t="str">
            <v>YV2</v>
          </cell>
          <cell r="O520">
            <v>84282.2</v>
          </cell>
          <cell r="P520">
            <v>86599.960500000001</v>
          </cell>
          <cell r="Q520">
            <v>86599.960500000001</v>
          </cell>
        </row>
        <row r="521">
          <cell r="A521" t="str">
            <v>000055573</v>
          </cell>
          <cell r="B521" t="str">
            <v>Clement,Michel A</v>
          </cell>
          <cell r="C521" t="e">
            <v>#N/A</v>
          </cell>
          <cell r="D521">
            <v>40463</v>
          </cell>
          <cell r="E521" t="str">
            <v>20200</v>
          </cell>
          <cell r="F521" t="str">
            <v>NEKO1</v>
          </cell>
          <cell r="G521" t="str">
            <v>ENO</v>
          </cell>
          <cell r="H521" t="str">
            <v>Operations, VTY Lbr</v>
          </cell>
          <cell r="I521" t="str">
            <v>Auxiliary Operator II - VY</v>
          </cell>
          <cell r="J521">
            <v>35.664900000000003</v>
          </cell>
          <cell r="K521">
            <v>74182.990000000005</v>
          </cell>
          <cell r="L521" t="str">
            <v>VYIP</v>
          </cell>
          <cell r="M521" t="str">
            <v>V01</v>
          </cell>
          <cell r="N521" t="str">
            <v>YBV</v>
          </cell>
          <cell r="O521">
            <v>74182.990000000005</v>
          </cell>
          <cell r="P521">
            <v>75666.649800000014</v>
          </cell>
          <cell r="Q521">
            <v>75666.649800000014</v>
          </cell>
        </row>
        <row r="522">
          <cell r="A522" t="str">
            <v>000055574</v>
          </cell>
          <cell r="B522" t="str">
            <v>Morrissey,James Michael</v>
          </cell>
          <cell r="C522" t="e">
            <v>#N/A</v>
          </cell>
          <cell r="D522">
            <v>40463</v>
          </cell>
          <cell r="E522" t="str">
            <v>20200</v>
          </cell>
          <cell r="F522" t="str">
            <v>NEKO1</v>
          </cell>
          <cell r="G522" t="str">
            <v>ENO</v>
          </cell>
          <cell r="H522" t="str">
            <v>Operations, VTY Lbr</v>
          </cell>
          <cell r="I522" t="str">
            <v>Auxiliary Operator II - VY</v>
          </cell>
          <cell r="J522">
            <v>35.664900000000003</v>
          </cell>
          <cell r="K522">
            <v>74182.990000000005</v>
          </cell>
          <cell r="L522" t="str">
            <v>VYIP</v>
          </cell>
          <cell r="M522" t="str">
            <v>V01</v>
          </cell>
          <cell r="N522" t="str">
            <v>YBV</v>
          </cell>
          <cell r="O522">
            <v>74182.990000000005</v>
          </cell>
          <cell r="P522">
            <v>75666.649800000014</v>
          </cell>
          <cell r="Q522">
            <v>75666.649800000014</v>
          </cell>
        </row>
        <row r="523">
          <cell r="A523" t="str">
            <v>000055576</v>
          </cell>
          <cell r="B523" t="str">
            <v>Small,Nicholas J</v>
          </cell>
          <cell r="C523" t="e">
            <v>#N/A</v>
          </cell>
          <cell r="D523">
            <v>40463</v>
          </cell>
          <cell r="E523" t="str">
            <v>20200</v>
          </cell>
          <cell r="F523" t="str">
            <v>NEKH5</v>
          </cell>
          <cell r="G523" t="str">
            <v>ENO</v>
          </cell>
          <cell r="H523" t="str">
            <v>Maint - I&amp;C, VTY Lbr</v>
          </cell>
          <cell r="I523" t="str">
            <v>Supv, I &amp; C</v>
          </cell>
          <cell r="J523">
            <v>48.076900000000002</v>
          </cell>
          <cell r="K523">
            <v>100000</v>
          </cell>
          <cell r="L523" t="str">
            <v>SMIP</v>
          </cell>
          <cell r="M523" t="str">
            <v>NBU</v>
          </cell>
          <cell r="N523" t="str">
            <v>YV2</v>
          </cell>
          <cell r="O523">
            <v>100000</v>
          </cell>
          <cell r="P523">
            <v>102750.00000000001</v>
          </cell>
          <cell r="Q523">
            <v>102750.00000000001</v>
          </cell>
        </row>
        <row r="524">
          <cell r="A524" t="str">
            <v>000055579</v>
          </cell>
          <cell r="B524" t="str">
            <v>Bishop,Wayne Robert</v>
          </cell>
          <cell r="C524" t="e">
            <v>#N/A</v>
          </cell>
          <cell r="D524">
            <v>40463</v>
          </cell>
          <cell r="E524" t="str">
            <v>20200</v>
          </cell>
          <cell r="F524" t="str">
            <v>NEKQ5</v>
          </cell>
          <cell r="G524" t="str">
            <v>ENO</v>
          </cell>
          <cell r="H524" t="str">
            <v>Radiation Protection, VTY Lbr</v>
          </cell>
          <cell r="I524" t="str">
            <v>RP Technician - VY</v>
          </cell>
          <cell r="J524">
            <v>35.664900000000003</v>
          </cell>
          <cell r="K524">
            <v>74182.990000000005</v>
          </cell>
          <cell r="L524" t="str">
            <v>VYIP</v>
          </cell>
          <cell r="M524" t="str">
            <v>V01</v>
          </cell>
          <cell r="N524" t="str">
            <v>YBV</v>
          </cell>
          <cell r="O524">
            <v>74182.990000000005</v>
          </cell>
          <cell r="P524">
            <v>75666.649800000014</v>
          </cell>
          <cell r="Q524">
            <v>75666.649800000014</v>
          </cell>
        </row>
        <row r="525">
          <cell r="A525" t="str">
            <v>000055580</v>
          </cell>
          <cell r="B525" t="str">
            <v>Dundas,Ian R</v>
          </cell>
          <cell r="C525" t="e">
            <v>#N/A</v>
          </cell>
          <cell r="D525">
            <v>40463</v>
          </cell>
          <cell r="E525" t="str">
            <v>20200</v>
          </cell>
          <cell r="F525" t="str">
            <v>NEKO1</v>
          </cell>
          <cell r="G525" t="str">
            <v>ENO</v>
          </cell>
          <cell r="H525" t="str">
            <v>Operations, VTY Lbr</v>
          </cell>
          <cell r="I525" t="str">
            <v>Reactor Operator I</v>
          </cell>
          <cell r="J525">
            <v>40.377899999999997</v>
          </cell>
          <cell r="K525">
            <v>83986.03</v>
          </cell>
          <cell r="L525" t="str">
            <v>VYIP</v>
          </cell>
          <cell r="M525" t="str">
            <v>V01</v>
          </cell>
          <cell r="N525" t="str">
            <v>YBV</v>
          </cell>
          <cell r="O525">
            <v>83986.03</v>
          </cell>
          <cell r="P525">
            <v>85665.750599999999</v>
          </cell>
          <cell r="Q525">
            <v>85665.750599999999</v>
          </cell>
        </row>
        <row r="526">
          <cell r="A526" t="str">
            <v>000055581</v>
          </cell>
          <cell r="B526" t="str">
            <v>Hunt,Everette Matt</v>
          </cell>
          <cell r="C526" t="e">
            <v>#N/A</v>
          </cell>
          <cell r="D526">
            <v>40463</v>
          </cell>
          <cell r="E526" t="str">
            <v>20200</v>
          </cell>
          <cell r="F526" t="str">
            <v>NEKQ5</v>
          </cell>
          <cell r="G526" t="str">
            <v>ENO</v>
          </cell>
          <cell r="H526" t="str">
            <v>Radiation Protection, VTY Lbr</v>
          </cell>
          <cell r="I526" t="str">
            <v>RP Technician - VY</v>
          </cell>
          <cell r="J526">
            <v>35.664900000000003</v>
          </cell>
          <cell r="K526">
            <v>74182.990000000005</v>
          </cell>
          <cell r="L526" t="str">
            <v>VYIP</v>
          </cell>
          <cell r="M526" t="str">
            <v>V01</v>
          </cell>
          <cell r="N526" t="str">
            <v>YBV</v>
          </cell>
          <cell r="O526">
            <v>74182.990000000005</v>
          </cell>
          <cell r="P526">
            <v>75666.649800000014</v>
          </cell>
          <cell r="Q526">
            <v>75666.649800000014</v>
          </cell>
        </row>
        <row r="527">
          <cell r="A527" t="str">
            <v>000055590</v>
          </cell>
          <cell r="B527" t="str">
            <v>Hale,Scott Charles</v>
          </cell>
          <cell r="C527" t="e">
            <v>#N/A</v>
          </cell>
          <cell r="D527">
            <v>40463</v>
          </cell>
          <cell r="E527" t="str">
            <v>20200</v>
          </cell>
          <cell r="F527" t="str">
            <v>NEKH3</v>
          </cell>
          <cell r="G527" t="str">
            <v>ENO</v>
          </cell>
          <cell r="H527" t="str">
            <v>Maint - Electrical, VTY Lbr</v>
          </cell>
          <cell r="I527" t="str">
            <v>FIN Plant Mechanic II</v>
          </cell>
          <cell r="J527">
            <v>39.235900000000001</v>
          </cell>
          <cell r="K527">
            <v>81610.67</v>
          </cell>
          <cell r="L527" t="str">
            <v>VYIP</v>
          </cell>
          <cell r="M527" t="str">
            <v>V01</v>
          </cell>
          <cell r="N527" t="str">
            <v>YBV</v>
          </cell>
          <cell r="O527">
            <v>81610.67</v>
          </cell>
          <cell r="P527">
            <v>83242.883400000006</v>
          </cell>
          <cell r="Q527">
            <v>83242.883400000006</v>
          </cell>
        </row>
        <row r="528">
          <cell r="A528" t="str">
            <v>000055604</v>
          </cell>
          <cell r="B528" t="str">
            <v>Collins,Phillip h</v>
          </cell>
          <cell r="C528" t="e">
            <v>#N/A</v>
          </cell>
          <cell r="D528">
            <v>40469</v>
          </cell>
          <cell r="E528" t="str">
            <v>20200</v>
          </cell>
          <cell r="F528" t="str">
            <v>NEKH2</v>
          </cell>
          <cell r="G528" t="str">
            <v>ENO</v>
          </cell>
          <cell r="H528" t="str">
            <v>Maint - Mechanical, VTY Lbr</v>
          </cell>
          <cell r="I528" t="str">
            <v>Plant Mech II - VY</v>
          </cell>
          <cell r="J528">
            <v>37.235900000000001</v>
          </cell>
          <cell r="K528">
            <v>77450.67</v>
          </cell>
          <cell r="L528" t="str">
            <v>VYIP</v>
          </cell>
          <cell r="M528" t="str">
            <v>V01</v>
          </cell>
          <cell r="N528" t="str">
            <v>YBV</v>
          </cell>
          <cell r="O528">
            <v>77450.67</v>
          </cell>
          <cell r="P528">
            <v>78999.683399999994</v>
          </cell>
          <cell r="Q528">
            <v>78999.683399999994</v>
          </cell>
        </row>
        <row r="529">
          <cell r="A529" t="str">
            <v>000055610</v>
          </cell>
          <cell r="B529" t="str">
            <v>Webber,Kenyon Nicole</v>
          </cell>
          <cell r="C529" t="e">
            <v>#N/A</v>
          </cell>
          <cell r="D529">
            <v>40476</v>
          </cell>
          <cell r="E529" t="str">
            <v>20200</v>
          </cell>
          <cell r="F529" t="str">
            <v>NEKR8</v>
          </cell>
          <cell r="G529" t="str">
            <v>ENO</v>
          </cell>
          <cell r="H529" t="str">
            <v>Eng - Design, VTY Lbr</v>
          </cell>
          <cell r="I529" t="str">
            <v>Engineer Ii (Nuc)</v>
          </cell>
          <cell r="J529">
            <v>34.699599999999997</v>
          </cell>
          <cell r="K529">
            <v>72175.240000000005</v>
          </cell>
          <cell r="L529" t="str">
            <v>EXIP</v>
          </cell>
          <cell r="M529" t="str">
            <v>NBU</v>
          </cell>
          <cell r="N529" t="str">
            <v>YV2</v>
          </cell>
          <cell r="O529">
            <v>72175.240000000005</v>
          </cell>
          <cell r="P529">
            <v>74160.059100000013</v>
          </cell>
          <cell r="Q529">
            <v>74160.059100000013</v>
          </cell>
        </row>
        <row r="530">
          <cell r="A530" t="str">
            <v>000055630</v>
          </cell>
          <cell r="B530" t="str">
            <v>Maes,Rebekah</v>
          </cell>
          <cell r="C530" t="e">
            <v>#N/A</v>
          </cell>
          <cell r="D530">
            <v>40483</v>
          </cell>
          <cell r="E530" t="str">
            <v>20200</v>
          </cell>
          <cell r="F530" t="str">
            <v>NEKO1</v>
          </cell>
          <cell r="G530" t="str">
            <v>ENO</v>
          </cell>
          <cell r="H530" t="str">
            <v>Operations, VTY Lbr</v>
          </cell>
          <cell r="I530" t="str">
            <v>Auxiliary Operator II - VY</v>
          </cell>
          <cell r="J530">
            <v>35.664900000000003</v>
          </cell>
          <cell r="K530">
            <v>74182.990000000005</v>
          </cell>
          <cell r="L530" t="str">
            <v>VYIP</v>
          </cell>
          <cell r="M530" t="str">
            <v>V01</v>
          </cell>
          <cell r="N530" t="str">
            <v>YBV</v>
          </cell>
          <cell r="O530">
            <v>74182.990000000005</v>
          </cell>
          <cell r="P530">
            <v>75666.649800000014</v>
          </cell>
          <cell r="Q530">
            <v>75666.649800000014</v>
          </cell>
        </row>
        <row r="531">
          <cell r="A531" t="str">
            <v>000055636</v>
          </cell>
          <cell r="B531" t="str">
            <v>Stevens,David Douglas</v>
          </cell>
          <cell r="C531" t="e">
            <v>#N/A</v>
          </cell>
          <cell r="D531">
            <v>40490</v>
          </cell>
          <cell r="E531" t="str">
            <v>20200</v>
          </cell>
          <cell r="F531" t="str">
            <v>NEKO1</v>
          </cell>
          <cell r="G531" t="str">
            <v>ENO</v>
          </cell>
          <cell r="H531" t="str">
            <v>Operations, VTY Lbr</v>
          </cell>
          <cell r="I531" t="str">
            <v>Auxiliary Operator II - VY</v>
          </cell>
          <cell r="J531">
            <v>35.664900000000003</v>
          </cell>
          <cell r="K531">
            <v>74182.990000000005</v>
          </cell>
          <cell r="L531" t="str">
            <v>VYIP</v>
          </cell>
          <cell r="M531" t="str">
            <v>V01</v>
          </cell>
          <cell r="N531" t="str">
            <v>YBV</v>
          </cell>
          <cell r="O531">
            <v>74182.990000000005</v>
          </cell>
          <cell r="P531">
            <v>75666.649800000014</v>
          </cell>
          <cell r="Q531">
            <v>75666.649800000014</v>
          </cell>
        </row>
        <row r="532">
          <cell r="A532" t="str">
            <v>000055638</v>
          </cell>
          <cell r="B532" t="str">
            <v>Ruczko,Geofrey Robert</v>
          </cell>
          <cell r="C532" t="e">
            <v>#N/A</v>
          </cell>
          <cell r="D532">
            <v>40490</v>
          </cell>
          <cell r="E532" t="str">
            <v>20200</v>
          </cell>
          <cell r="F532" t="str">
            <v>NEKO1</v>
          </cell>
          <cell r="G532" t="str">
            <v>ENO</v>
          </cell>
          <cell r="H532" t="str">
            <v>Operations, VTY Lbr</v>
          </cell>
          <cell r="I532" t="str">
            <v>Auxiliary Operator II - VY</v>
          </cell>
          <cell r="J532">
            <v>35.664900000000003</v>
          </cell>
          <cell r="K532">
            <v>74182.990000000005</v>
          </cell>
          <cell r="L532" t="str">
            <v>VYIP</v>
          </cell>
          <cell r="M532" t="str">
            <v>V01</v>
          </cell>
          <cell r="N532" t="str">
            <v>YBV</v>
          </cell>
          <cell r="O532">
            <v>74182.990000000005</v>
          </cell>
          <cell r="P532">
            <v>75666.649800000014</v>
          </cell>
          <cell r="Q532">
            <v>75666.649800000014</v>
          </cell>
        </row>
        <row r="533">
          <cell r="A533" t="str">
            <v>000055639</v>
          </cell>
          <cell r="B533" t="str">
            <v>Mercer,Eric</v>
          </cell>
          <cell r="C533" t="e">
            <v>#N/A</v>
          </cell>
          <cell r="D533">
            <v>40490</v>
          </cell>
          <cell r="E533" t="str">
            <v>20200</v>
          </cell>
          <cell r="F533" t="str">
            <v>NEKO1</v>
          </cell>
          <cell r="G533" t="str">
            <v>ENO</v>
          </cell>
          <cell r="H533" t="str">
            <v>Operations, VTY Lbr</v>
          </cell>
          <cell r="I533" t="str">
            <v>Auxiliary Operator II - VY</v>
          </cell>
          <cell r="J533">
            <v>35.664900000000003</v>
          </cell>
          <cell r="K533">
            <v>74182.990000000005</v>
          </cell>
          <cell r="L533" t="str">
            <v>VYIP</v>
          </cell>
          <cell r="M533" t="str">
            <v>V01</v>
          </cell>
          <cell r="N533" t="str">
            <v>YBV</v>
          </cell>
          <cell r="O533">
            <v>74182.990000000005</v>
          </cell>
          <cell r="P533">
            <v>75666.649800000014</v>
          </cell>
          <cell r="Q533">
            <v>75666.649800000014</v>
          </cell>
        </row>
        <row r="534">
          <cell r="A534" t="str">
            <v>000055657</v>
          </cell>
          <cell r="B534" t="str">
            <v>Bennard,Scott Malcolm</v>
          </cell>
          <cell r="C534" t="e">
            <v>#N/A</v>
          </cell>
          <cell r="D534">
            <v>40497</v>
          </cell>
          <cell r="E534" t="str">
            <v>20200</v>
          </cell>
          <cell r="F534" t="str">
            <v>NEKH5</v>
          </cell>
          <cell r="G534" t="str">
            <v>ENO</v>
          </cell>
          <cell r="H534" t="str">
            <v>Maint - I&amp;C, VTY Lbr</v>
          </cell>
          <cell r="I534" t="str">
            <v>Control Inst Spec II - VY</v>
          </cell>
          <cell r="J534">
            <v>39.202300000000001</v>
          </cell>
          <cell r="K534">
            <v>81540.78</v>
          </cell>
          <cell r="L534" t="str">
            <v>VYIP</v>
          </cell>
          <cell r="M534" t="str">
            <v>V01</v>
          </cell>
          <cell r="N534" t="str">
            <v>YBV</v>
          </cell>
          <cell r="O534">
            <v>81540.78</v>
          </cell>
          <cell r="P534">
            <v>83171.595600000001</v>
          </cell>
          <cell r="Q534">
            <v>83171.595600000001</v>
          </cell>
        </row>
        <row r="535">
          <cell r="A535" t="str">
            <v>000055685</v>
          </cell>
          <cell r="B535" t="str">
            <v>Rivera,Roberta F</v>
          </cell>
          <cell r="C535" t="e">
            <v>#N/A</v>
          </cell>
          <cell r="D535">
            <v>40518</v>
          </cell>
          <cell r="E535" t="str">
            <v>20210</v>
          </cell>
          <cell r="F535" t="str">
            <v>NEKA5</v>
          </cell>
          <cell r="G535" t="str">
            <v>ENO</v>
          </cell>
          <cell r="H535" t="str">
            <v>Training, VTY Lbr</v>
          </cell>
          <cell r="I535" t="str">
            <v>Instructor, Sr Tech (Nuc)</v>
          </cell>
          <cell r="J535">
            <v>49.113700000000001</v>
          </cell>
          <cell r="K535">
            <v>102156.41</v>
          </cell>
          <cell r="L535" t="str">
            <v>EXIP</v>
          </cell>
          <cell r="M535" t="str">
            <v>NBU</v>
          </cell>
          <cell r="N535" t="str">
            <v>YV2</v>
          </cell>
          <cell r="O535">
            <v>102156.41</v>
          </cell>
          <cell r="P535">
            <v>104965.71127500001</v>
          </cell>
          <cell r="Q535">
            <v>104965.71127500001</v>
          </cell>
        </row>
        <row r="536">
          <cell r="A536" t="str">
            <v>000055724</v>
          </cell>
          <cell r="B536" t="str">
            <v>Favreau,John P</v>
          </cell>
          <cell r="C536" t="e">
            <v>#N/A</v>
          </cell>
          <cell r="D536">
            <v>40547</v>
          </cell>
          <cell r="E536" t="str">
            <v>20200</v>
          </cell>
          <cell r="F536" t="str">
            <v>NEKK3</v>
          </cell>
          <cell r="G536" t="str">
            <v>ENO</v>
          </cell>
          <cell r="H536" t="str">
            <v>NSA, VTY Lbr</v>
          </cell>
          <cell r="I536" t="str">
            <v>Specialist-CAA III</v>
          </cell>
          <cell r="J536">
            <v>43.7973</v>
          </cell>
          <cell r="K536">
            <v>91098.45</v>
          </cell>
          <cell r="L536" t="str">
            <v>EXIP</v>
          </cell>
          <cell r="M536" t="str">
            <v>NBU</v>
          </cell>
          <cell r="N536" t="str">
            <v>YV2</v>
          </cell>
          <cell r="O536">
            <v>91098.45</v>
          </cell>
          <cell r="P536">
            <v>93603.65737500001</v>
          </cell>
          <cell r="Q536">
            <v>93603.65737500001</v>
          </cell>
        </row>
        <row r="537">
          <cell r="A537" t="str">
            <v>000055814</v>
          </cell>
          <cell r="B537" t="str">
            <v>Greene,Joshua M</v>
          </cell>
          <cell r="C537" t="e">
            <v>#N/A</v>
          </cell>
          <cell r="D537">
            <v>40588</v>
          </cell>
          <cell r="E537" t="str">
            <v>20200</v>
          </cell>
          <cell r="F537" t="str">
            <v>NEKR1</v>
          </cell>
          <cell r="G537" t="str">
            <v>ENO</v>
          </cell>
          <cell r="H537" t="str">
            <v>Eng - Systems, VTY Lbr</v>
          </cell>
          <cell r="I537" t="str">
            <v>Engineer Ii (Nuc)</v>
          </cell>
          <cell r="J537">
            <v>34.3795</v>
          </cell>
          <cell r="K537">
            <v>71509.42</v>
          </cell>
          <cell r="L537" t="str">
            <v>EXIP</v>
          </cell>
          <cell r="M537" t="str">
            <v>NBU</v>
          </cell>
          <cell r="N537" t="str">
            <v>YV2</v>
          </cell>
          <cell r="O537">
            <v>71509.42</v>
          </cell>
          <cell r="P537">
            <v>73475.929050000006</v>
          </cell>
          <cell r="Q537">
            <v>73475.929050000006</v>
          </cell>
        </row>
        <row r="538">
          <cell r="A538" t="str">
            <v>000055822</v>
          </cell>
          <cell r="B538" t="str">
            <v>Castellino,Stephen Matthew</v>
          </cell>
          <cell r="C538" t="e">
            <v>#N/A</v>
          </cell>
          <cell r="D538">
            <v>40588</v>
          </cell>
          <cell r="E538" t="str">
            <v>20200</v>
          </cell>
          <cell r="F538" t="str">
            <v>NEKR1</v>
          </cell>
          <cell r="G538" t="str">
            <v>ENO</v>
          </cell>
          <cell r="H538" t="str">
            <v>Eng - Systems, VTY Lbr</v>
          </cell>
          <cell r="I538" t="str">
            <v>Engineer Ii (Nuc)</v>
          </cell>
          <cell r="J538">
            <v>35.782200000000003</v>
          </cell>
          <cell r="K538">
            <v>74427.03</v>
          </cell>
          <cell r="L538" t="str">
            <v>EXIP</v>
          </cell>
          <cell r="M538" t="str">
            <v>NBU</v>
          </cell>
          <cell r="N538" t="str">
            <v>YV2</v>
          </cell>
          <cell r="O538">
            <v>74427.03</v>
          </cell>
          <cell r="P538">
            <v>76473.773325000002</v>
          </cell>
          <cell r="Q538">
            <v>76473.773325000002</v>
          </cell>
        </row>
        <row r="539">
          <cell r="A539" t="str">
            <v>000055865</v>
          </cell>
          <cell r="B539" t="str">
            <v>Shippee,Tara L</v>
          </cell>
          <cell r="C539" t="e">
            <v>#N/A</v>
          </cell>
          <cell r="D539">
            <v>40609</v>
          </cell>
          <cell r="E539" t="str">
            <v>20200</v>
          </cell>
          <cell r="F539" t="str">
            <v>NEKQ1</v>
          </cell>
          <cell r="G539" t="str">
            <v>ENO</v>
          </cell>
          <cell r="H539" t="str">
            <v>Admin Services, VTY Lbr</v>
          </cell>
          <cell r="I539" t="str">
            <v>Specialist III, Admin (Nuc) NE</v>
          </cell>
          <cell r="J539">
            <v>18.781400000000001</v>
          </cell>
          <cell r="K539">
            <v>39065.31</v>
          </cell>
          <cell r="L539" t="str">
            <v>TSIP</v>
          </cell>
          <cell r="M539" t="str">
            <v>NBU</v>
          </cell>
          <cell r="N539" t="str">
            <v>YV3</v>
          </cell>
          <cell r="O539">
            <v>39065.31</v>
          </cell>
          <cell r="P539">
            <v>40139.606025000001</v>
          </cell>
          <cell r="Q539">
            <v>40139.606025000001</v>
          </cell>
        </row>
        <row r="540">
          <cell r="A540" t="str">
            <v>000055869</v>
          </cell>
          <cell r="B540" t="str">
            <v>Degon Jr,David A</v>
          </cell>
          <cell r="C540" t="e">
            <v>#N/A</v>
          </cell>
          <cell r="D540">
            <v>40616</v>
          </cell>
          <cell r="E540" t="str">
            <v>20200</v>
          </cell>
          <cell r="F540" t="str">
            <v>NEKR9</v>
          </cell>
          <cell r="G540" t="str">
            <v>ENO</v>
          </cell>
          <cell r="H540" t="str">
            <v>Eng - Programs, VTY Lbr</v>
          </cell>
          <cell r="I540" t="str">
            <v>Sr Engineer (Nuc)</v>
          </cell>
          <cell r="J540">
            <v>47.5413</v>
          </cell>
          <cell r="K540">
            <v>98885.9</v>
          </cell>
          <cell r="L540" t="str">
            <v>EXIP</v>
          </cell>
          <cell r="M540" t="str">
            <v>NBU</v>
          </cell>
          <cell r="N540" t="str">
            <v>YV2</v>
          </cell>
          <cell r="O540">
            <v>98885.9</v>
          </cell>
          <cell r="P540">
            <v>101605.26225</v>
          </cell>
          <cell r="Q540">
            <v>101605.26225</v>
          </cell>
        </row>
        <row r="541">
          <cell r="A541" t="str">
            <v>000055892</v>
          </cell>
          <cell r="B541" t="str">
            <v>Mauger Jr,Thomas William</v>
          </cell>
          <cell r="C541" t="e">
            <v>#N/A</v>
          </cell>
          <cell r="D541">
            <v>40630</v>
          </cell>
          <cell r="E541" t="str">
            <v>20200</v>
          </cell>
          <cell r="F541" t="str">
            <v>NEKH5</v>
          </cell>
          <cell r="G541" t="str">
            <v>ENO</v>
          </cell>
          <cell r="H541" t="str">
            <v>Maint - I&amp;C, VTY Lbr</v>
          </cell>
          <cell r="I541" t="str">
            <v>Control Inst Spec II - VY</v>
          </cell>
          <cell r="J541">
            <v>39.202300000000001</v>
          </cell>
          <cell r="K541">
            <v>81540.78</v>
          </cell>
          <cell r="L541" t="str">
            <v>VYIP</v>
          </cell>
          <cell r="M541" t="str">
            <v>V01</v>
          </cell>
          <cell r="N541" t="str">
            <v>YBV</v>
          </cell>
          <cell r="O541">
            <v>81540.78</v>
          </cell>
          <cell r="P541">
            <v>83171.595600000001</v>
          </cell>
          <cell r="Q541">
            <v>83171.595600000001</v>
          </cell>
        </row>
        <row r="542">
          <cell r="A542" t="str">
            <v>000055959</v>
          </cell>
          <cell r="B542" t="str">
            <v>Oakes,Eugene R</v>
          </cell>
          <cell r="C542" t="e">
            <v>#N/A</v>
          </cell>
          <cell r="D542">
            <v>40665</v>
          </cell>
          <cell r="E542" t="str">
            <v>20210</v>
          </cell>
          <cell r="F542" t="str">
            <v>NEKA5</v>
          </cell>
          <cell r="G542" t="str">
            <v>ENO</v>
          </cell>
          <cell r="H542" t="str">
            <v>Training, VTY Lbr</v>
          </cell>
          <cell r="I542" t="str">
            <v>Database Administrator</v>
          </cell>
          <cell r="J542">
            <v>48.762799999999999</v>
          </cell>
          <cell r="K542">
            <v>101426.57</v>
          </cell>
          <cell r="L542" t="str">
            <v>EXIP</v>
          </cell>
          <cell r="M542" t="str">
            <v>NBU</v>
          </cell>
          <cell r="N542" t="str">
            <v>YV2</v>
          </cell>
          <cell r="O542">
            <v>101426.57</v>
          </cell>
          <cell r="P542">
            <v>104215.80067500002</v>
          </cell>
          <cell r="Q542">
            <v>104215.80067500002</v>
          </cell>
        </row>
        <row r="543">
          <cell r="A543" t="str">
            <v>000055964</v>
          </cell>
          <cell r="B543" t="str">
            <v>Raitt,Jeremy Shane</v>
          </cell>
          <cell r="C543" t="e">
            <v>#N/A</v>
          </cell>
          <cell r="D543">
            <v>40672</v>
          </cell>
          <cell r="E543" t="str">
            <v>20200</v>
          </cell>
          <cell r="F543" t="str">
            <v>NEKO2</v>
          </cell>
          <cell r="G543" t="str">
            <v>ENO</v>
          </cell>
          <cell r="H543" t="str">
            <v>PS&amp;O, VTY Lbr</v>
          </cell>
          <cell r="I543" t="str">
            <v>Scheduler I (Nuc)</v>
          </cell>
          <cell r="J543">
            <v>33.575400000000002</v>
          </cell>
          <cell r="K543">
            <v>69836.789999999994</v>
          </cell>
          <cell r="L543" t="str">
            <v>EXIP</v>
          </cell>
          <cell r="M543" t="str">
            <v>NBU</v>
          </cell>
          <cell r="N543" t="str">
            <v>YV2</v>
          </cell>
          <cell r="O543">
            <v>69836.789999999994</v>
          </cell>
          <cell r="P543">
            <v>71757.301724999998</v>
          </cell>
          <cell r="Q543">
            <v>71757.301724999998</v>
          </cell>
        </row>
        <row r="544">
          <cell r="A544" t="str">
            <v>000055970</v>
          </cell>
          <cell r="B544" t="str">
            <v>Remick,Matthew Floyd</v>
          </cell>
          <cell r="C544" t="e">
            <v>#N/A</v>
          </cell>
          <cell r="D544">
            <v>40679</v>
          </cell>
          <cell r="E544" t="str">
            <v>20200</v>
          </cell>
          <cell r="F544" t="str">
            <v>NEKH3</v>
          </cell>
          <cell r="G544" t="str">
            <v>ENO</v>
          </cell>
          <cell r="H544" t="str">
            <v>Maint - Electrical, VTY Lbr</v>
          </cell>
          <cell r="I544" t="str">
            <v>Plant Mech II - VY</v>
          </cell>
          <cell r="J544">
            <v>37.235900000000001</v>
          </cell>
          <cell r="K544">
            <v>77450.67</v>
          </cell>
          <cell r="L544" t="str">
            <v>VYIP</v>
          </cell>
          <cell r="M544" t="str">
            <v>V01</v>
          </cell>
          <cell r="N544" t="str">
            <v>YBV</v>
          </cell>
          <cell r="O544">
            <v>77450.67</v>
          </cell>
          <cell r="P544">
            <v>78999.683399999994</v>
          </cell>
          <cell r="Q544">
            <v>78999.683399999994</v>
          </cell>
        </row>
        <row r="545">
          <cell r="A545" t="str">
            <v>000055986</v>
          </cell>
          <cell r="B545" t="str">
            <v>Merrill,Andrew Scott</v>
          </cell>
          <cell r="C545" t="e">
            <v>#N/A</v>
          </cell>
          <cell r="D545">
            <v>40679</v>
          </cell>
          <cell r="E545" t="str">
            <v>20220</v>
          </cell>
          <cell r="F545" t="str">
            <v>NEKQ4</v>
          </cell>
          <cell r="G545" t="str">
            <v>ENO</v>
          </cell>
          <cell r="H545" t="str">
            <v>Security, VTY Lbr</v>
          </cell>
          <cell r="I545" t="str">
            <v>Nuclear Security Officer - VY</v>
          </cell>
          <cell r="J545">
            <v>24.1128</v>
          </cell>
          <cell r="K545">
            <v>50154.62</v>
          </cell>
          <cell r="L545" t="str">
            <v>VYIP</v>
          </cell>
          <cell r="M545" t="str">
            <v>V05</v>
          </cell>
          <cell r="N545" t="str">
            <v>YVS</v>
          </cell>
          <cell r="O545">
            <v>50154.62</v>
          </cell>
          <cell r="P545">
            <v>52180.866648000003</v>
          </cell>
          <cell r="Q545">
            <v>52180.866648000003</v>
          </cell>
        </row>
        <row r="546">
          <cell r="A546" t="str">
            <v>000056047</v>
          </cell>
          <cell r="B546" t="str">
            <v>Buckland,Ryan James</v>
          </cell>
          <cell r="C546" t="e">
            <v>#N/A</v>
          </cell>
          <cell r="D546">
            <v>40714</v>
          </cell>
          <cell r="E546" t="str">
            <v>20200</v>
          </cell>
          <cell r="F546" t="str">
            <v>NEKR9</v>
          </cell>
          <cell r="G546" t="str">
            <v>ENO</v>
          </cell>
          <cell r="H546" t="str">
            <v>Eng - Programs, VTY Lbr</v>
          </cell>
          <cell r="I546" t="str">
            <v>Engineer Ii (Nuc)</v>
          </cell>
          <cell r="J546">
            <v>35.572499999999998</v>
          </cell>
          <cell r="K546">
            <v>73990.759999999995</v>
          </cell>
          <cell r="L546" t="str">
            <v>EXIP</v>
          </cell>
          <cell r="M546" t="str">
            <v>NBU</v>
          </cell>
          <cell r="N546" t="str">
            <v>YV2</v>
          </cell>
          <cell r="O546">
            <v>73990.759999999995</v>
          </cell>
          <cell r="P546">
            <v>76025.505900000004</v>
          </cell>
          <cell r="Q546">
            <v>76025.505900000004</v>
          </cell>
        </row>
        <row r="547">
          <cell r="A547" t="str">
            <v>000056062</v>
          </cell>
          <cell r="B547" t="str">
            <v>Grosswiler,Elisha Isaac</v>
          </cell>
          <cell r="C547" t="e">
            <v>#N/A</v>
          </cell>
          <cell r="D547">
            <v>40721</v>
          </cell>
          <cell r="E547" t="str">
            <v>20200</v>
          </cell>
          <cell r="F547" t="str">
            <v>NEKR1</v>
          </cell>
          <cell r="G547" t="str">
            <v>ENO</v>
          </cell>
          <cell r="H547" t="str">
            <v>Eng - Systems, VTY Lbr</v>
          </cell>
          <cell r="I547" t="str">
            <v>Technical Spec III (Nuc)</v>
          </cell>
          <cell r="J547">
            <v>37.8247</v>
          </cell>
          <cell r="K547">
            <v>78675.350000000006</v>
          </cell>
          <cell r="L547" t="str">
            <v>EXIP</v>
          </cell>
          <cell r="M547" t="str">
            <v>NBU</v>
          </cell>
          <cell r="N547" t="str">
            <v>YV2</v>
          </cell>
          <cell r="O547">
            <v>78675.350000000006</v>
          </cell>
          <cell r="P547">
            <v>80838.922125000012</v>
          </cell>
          <cell r="Q547">
            <v>80838.922125000012</v>
          </cell>
        </row>
        <row r="548">
          <cell r="A548" t="str">
            <v>000056097</v>
          </cell>
          <cell r="B548" t="str">
            <v>Quast,Neil Alexander</v>
          </cell>
          <cell r="C548" t="e">
            <v>#N/A</v>
          </cell>
          <cell r="D548">
            <v>40742</v>
          </cell>
          <cell r="E548" t="str">
            <v>20210</v>
          </cell>
          <cell r="F548" t="str">
            <v>NEKA5</v>
          </cell>
          <cell r="G548" t="str">
            <v>ENO</v>
          </cell>
          <cell r="H548" t="str">
            <v>Training, VTY Lbr</v>
          </cell>
          <cell r="I548" t="str">
            <v>Instructor, Ops (Nuc)</v>
          </cell>
          <cell r="J548">
            <v>40.457000000000001</v>
          </cell>
          <cell r="K548">
            <v>84150.46</v>
          </cell>
          <cell r="L548" t="str">
            <v>EXIP</v>
          </cell>
          <cell r="M548" t="str">
            <v>NBU</v>
          </cell>
          <cell r="N548" t="str">
            <v>YV2</v>
          </cell>
          <cell r="O548">
            <v>84150.46</v>
          </cell>
          <cell r="P548">
            <v>86464.597650000011</v>
          </cell>
          <cell r="Q548">
            <v>86464.597650000011</v>
          </cell>
        </row>
        <row r="549">
          <cell r="A549" t="str">
            <v>000056136</v>
          </cell>
          <cell r="B549" t="str">
            <v>North,Jon R</v>
          </cell>
          <cell r="C549" t="e">
            <v>#N/A</v>
          </cell>
          <cell r="D549">
            <v>40756</v>
          </cell>
          <cell r="E549" t="str">
            <v>20200</v>
          </cell>
          <cell r="F549" t="str">
            <v>NEKR1</v>
          </cell>
          <cell r="G549" t="str">
            <v>ENO</v>
          </cell>
          <cell r="H549" t="str">
            <v>Eng - Systems, VTY Lbr</v>
          </cell>
          <cell r="I549" t="str">
            <v>Sr Engineer (Nuc)</v>
          </cell>
          <cell r="J549">
            <v>45.03</v>
          </cell>
          <cell r="K549">
            <v>93662.45</v>
          </cell>
          <cell r="L549" t="str">
            <v>EXIP</v>
          </cell>
          <cell r="M549" t="str">
            <v>NBU</v>
          </cell>
          <cell r="N549" t="str">
            <v>YV2</v>
          </cell>
          <cell r="O549">
            <v>93662.45</v>
          </cell>
          <cell r="P549">
            <v>96238.167375000005</v>
          </cell>
          <cell r="Q549">
            <v>96238.167375000005</v>
          </cell>
        </row>
        <row r="550">
          <cell r="A550" t="str">
            <v>000056148</v>
          </cell>
          <cell r="B550" t="str">
            <v>Asplin,Steven Hubert</v>
          </cell>
          <cell r="C550" t="e">
            <v>#N/A</v>
          </cell>
          <cell r="D550">
            <v>40763</v>
          </cell>
          <cell r="E550" t="str">
            <v>20200</v>
          </cell>
          <cell r="F550" t="str">
            <v>NEKR1</v>
          </cell>
          <cell r="G550" t="str">
            <v>ENO</v>
          </cell>
          <cell r="H550" t="str">
            <v>Eng - Systems, VTY Lbr</v>
          </cell>
          <cell r="I550" t="str">
            <v>Engineer Ii (Nuc)</v>
          </cell>
          <cell r="J550">
            <v>38.6004</v>
          </cell>
          <cell r="K550">
            <v>80288.88</v>
          </cell>
          <cell r="L550" t="str">
            <v>EXIP</v>
          </cell>
          <cell r="M550" t="str">
            <v>NBU</v>
          </cell>
          <cell r="N550" t="str">
            <v>YV2</v>
          </cell>
          <cell r="O550">
            <v>80288.88</v>
          </cell>
          <cell r="P550">
            <v>82496.824200000017</v>
          </cell>
          <cell r="Q550">
            <v>82496.824200000017</v>
          </cell>
        </row>
        <row r="551">
          <cell r="A551" t="str">
            <v>000056228</v>
          </cell>
          <cell r="B551" t="str">
            <v>Perry,Michael Patrick</v>
          </cell>
          <cell r="C551" t="e">
            <v>#N/A</v>
          </cell>
          <cell r="D551">
            <v>40798</v>
          </cell>
          <cell r="E551" t="str">
            <v>20200</v>
          </cell>
          <cell r="F551" t="str">
            <v>NEKR9</v>
          </cell>
          <cell r="G551" t="str">
            <v>ENO</v>
          </cell>
          <cell r="H551" t="str">
            <v>Eng - Programs, VTY Lbr</v>
          </cell>
          <cell r="I551" t="str">
            <v>Engineer Ii (Nuc)</v>
          </cell>
          <cell r="J551">
            <v>38.545400000000001</v>
          </cell>
          <cell r="K551">
            <v>80174.460000000006</v>
          </cell>
          <cell r="L551" t="str">
            <v>EXIP</v>
          </cell>
          <cell r="M551" t="str">
            <v>NBU</v>
          </cell>
          <cell r="N551" t="str">
            <v>YV2</v>
          </cell>
          <cell r="O551">
            <v>80174.460000000006</v>
          </cell>
          <cell r="P551">
            <v>82379.257650000014</v>
          </cell>
          <cell r="Q551">
            <v>82379.257650000014</v>
          </cell>
        </row>
        <row r="552">
          <cell r="A552" t="str">
            <v>000056331</v>
          </cell>
          <cell r="B552" t="str">
            <v>Gianunzio,Kristina Marie</v>
          </cell>
          <cell r="C552" t="e">
            <v>#N/A</v>
          </cell>
          <cell r="D552">
            <v>40840</v>
          </cell>
          <cell r="E552" t="str">
            <v>20200</v>
          </cell>
          <cell r="F552" t="str">
            <v>NEKO1</v>
          </cell>
          <cell r="G552" t="str">
            <v>ENO</v>
          </cell>
          <cell r="H552" t="str">
            <v>Operations, VTY Lbr</v>
          </cell>
          <cell r="I552" t="str">
            <v>Auxiliary Operator II - VY</v>
          </cell>
          <cell r="J552">
            <v>35.664900000000003</v>
          </cell>
          <cell r="K552">
            <v>74182.990000000005</v>
          </cell>
          <cell r="L552" t="str">
            <v>VYIP</v>
          </cell>
          <cell r="M552" t="str">
            <v>V01</v>
          </cell>
          <cell r="N552" t="str">
            <v>YBV</v>
          </cell>
          <cell r="O552">
            <v>74182.990000000005</v>
          </cell>
          <cell r="P552">
            <v>75666.649800000014</v>
          </cell>
          <cell r="Q552">
            <v>75666.649800000014</v>
          </cell>
        </row>
        <row r="553">
          <cell r="A553" t="str">
            <v>000056334</v>
          </cell>
          <cell r="B553" t="str">
            <v>Wagner,David Kenneth</v>
          </cell>
          <cell r="C553" t="e">
            <v>#N/A</v>
          </cell>
          <cell r="D553">
            <v>40854</v>
          </cell>
          <cell r="E553" t="str">
            <v>20200</v>
          </cell>
          <cell r="F553" t="str">
            <v>NEKO1</v>
          </cell>
          <cell r="G553" t="str">
            <v>ENO</v>
          </cell>
          <cell r="H553" t="str">
            <v>Operations, VTY Lbr</v>
          </cell>
          <cell r="I553" t="str">
            <v>Auxiliary Operator II - VY</v>
          </cell>
          <cell r="J553">
            <v>35.664900000000003</v>
          </cell>
          <cell r="K553">
            <v>74182.990000000005</v>
          </cell>
          <cell r="L553" t="str">
            <v>VYIP</v>
          </cell>
          <cell r="M553" t="str">
            <v>V01</v>
          </cell>
          <cell r="N553" t="str">
            <v>YBV</v>
          </cell>
          <cell r="O553">
            <v>74182.990000000005</v>
          </cell>
          <cell r="P553">
            <v>75666.649800000014</v>
          </cell>
          <cell r="Q553">
            <v>75666.649800000014</v>
          </cell>
        </row>
        <row r="554">
          <cell r="A554" t="str">
            <v>000056335</v>
          </cell>
          <cell r="B554" t="str">
            <v>Ross,Brittany Michelle</v>
          </cell>
          <cell r="C554" t="e">
            <v>#N/A</v>
          </cell>
          <cell r="D554">
            <v>40847</v>
          </cell>
          <cell r="E554" t="str">
            <v>20200</v>
          </cell>
          <cell r="F554" t="str">
            <v>NEKO1</v>
          </cell>
          <cell r="G554" t="str">
            <v>ENO</v>
          </cell>
          <cell r="H554" t="str">
            <v>Operations, VTY Lbr</v>
          </cell>
          <cell r="I554" t="str">
            <v>Auxiliary Operator II - VY</v>
          </cell>
          <cell r="J554">
            <v>35.664900000000003</v>
          </cell>
          <cell r="K554">
            <v>74182.990000000005</v>
          </cell>
          <cell r="L554" t="str">
            <v>VYIP</v>
          </cell>
          <cell r="M554" t="str">
            <v>V01</v>
          </cell>
          <cell r="N554" t="str">
            <v>YBV</v>
          </cell>
          <cell r="O554">
            <v>74182.990000000005</v>
          </cell>
          <cell r="P554">
            <v>75666.649800000014</v>
          </cell>
          <cell r="Q554">
            <v>75666.649800000014</v>
          </cell>
        </row>
        <row r="555">
          <cell r="A555" t="str">
            <v>000056353</v>
          </cell>
          <cell r="B555" t="str">
            <v>Curran,Jared Scott</v>
          </cell>
          <cell r="C555" t="e">
            <v>#N/A</v>
          </cell>
          <cell r="D555">
            <v>40854</v>
          </cell>
          <cell r="E555" t="str">
            <v>20200</v>
          </cell>
          <cell r="F555" t="str">
            <v>NEKO1</v>
          </cell>
          <cell r="G555" t="str">
            <v>ENO</v>
          </cell>
          <cell r="H555" t="str">
            <v>Operations, VTY Lbr</v>
          </cell>
          <cell r="I555" t="str">
            <v>Auxiliary Operator II - VY</v>
          </cell>
          <cell r="J555">
            <v>35.664900000000003</v>
          </cell>
          <cell r="K555">
            <v>74182.990000000005</v>
          </cell>
          <cell r="L555" t="str">
            <v>VYIP</v>
          </cell>
          <cell r="M555" t="str">
            <v>V01</v>
          </cell>
          <cell r="N555" t="str">
            <v>YBV</v>
          </cell>
          <cell r="O555">
            <v>74182.990000000005</v>
          </cell>
          <cell r="P555">
            <v>75666.649800000014</v>
          </cell>
          <cell r="Q555">
            <v>75666.649800000014</v>
          </cell>
        </row>
        <row r="556">
          <cell r="A556" t="str">
            <v>000056354</v>
          </cell>
          <cell r="B556" t="str">
            <v>Blauser,Brooks Jordan</v>
          </cell>
          <cell r="C556" t="e">
            <v>#N/A</v>
          </cell>
          <cell r="D556">
            <v>40854</v>
          </cell>
          <cell r="E556" t="str">
            <v>20200</v>
          </cell>
          <cell r="F556" t="str">
            <v>NEKO1</v>
          </cell>
          <cell r="G556" t="str">
            <v>ENO</v>
          </cell>
          <cell r="H556" t="str">
            <v>Operations, VTY Lbr</v>
          </cell>
          <cell r="I556" t="str">
            <v>Auxiliary Operator II - VY</v>
          </cell>
          <cell r="J556">
            <v>35.664900000000003</v>
          </cell>
          <cell r="K556">
            <v>74182.990000000005</v>
          </cell>
          <cell r="L556" t="str">
            <v>VYIP</v>
          </cell>
          <cell r="M556" t="str">
            <v>V01</v>
          </cell>
          <cell r="N556" t="str">
            <v>YBV</v>
          </cell>
          <cell r="O556">
            <v>74182.990000000005</v>
          </cell>
          <cell r="P556">
            <v>75666.649800000014</v>
          </cell>
          <cell r="Q556">
            <v>75666.649800000014</v>
          </cell>
        </row>
        <row r="557">
          <cell r="A557" t="str">
            <v>000056362</v>
          </cell>
          <cell r="B557" t="str">
            <v>Tollis,Lyndsey Marie</v>
          </cell>
          <cell r="C557" t="e">
            <v>#N/A</v>
          </cell>
          <cell r="D557">
            <v>40861</v>
          </cell>
          <cell r="E557" t="str">
            <v>20200</v>
          </cell>
          <cell r="F557" t="str">
            <v>NEKO1</v>
          </cell>
          <cell r="G557" t="str">
            <v>ENO</v>
          </cell>
          <cell r="H557" t="str">
            <v>Operations, VTY Lbr</v>
          </cell>
          <cell r="I557" t="str">
            <v>Auxiliary Operator II - VY</v>
          </cell>
          <cell r="J557">
            <v>35.664900000000003</v>
          </cell>
          <cell r="K557">
            <v>74182.990000000005</v>
          </cell>
          <cell r="L557" t="str">
            <v>VYIP</v>
          </cell>
          <cell r="M557" t="str">
            <v>V01</v>
          </cell>
          <cell r="N557" t="str">
            <v>YBV</v>
          </cell>
          <cell r="O557">
            <v>74182.990000000005</v>
          </cell>
          <cell r="P557">
            <v>75666.649800000014</v>
          </cell>
          <cell r="Q557">
            <v>75666.649800000014</v>
          </cell>
        </row>
        <row r="558">
          <cell r="A558" t="str">
            <v>000056364</v>
          </cell>
          <cell r="B558" t="str">
            <v>Woods Jr,John Charles</v>
          </cell>
          <cell r="C558" t="e">
            <v>#N/A</v>
          </cell>
          <cell r="D558">
            <v>40861</v>
          </cell>
          <cell r="E558" t="str">
            <v>20200</v>
          </cell>
          <cell r="F558" t="str">
            <v>NEKO1</v>
          </cell>
          <cell r="G558" t="str">
            <v>ENO</v>
          </cell>
          <cell r="H558" t="str">
            <v>Operations, VTY Lbr</v>
          </cell>
          <cell r="I558" t="str">
            <v>Auxiliary Operator II - VY</v>
          </cell>
          <cell r="J558">
            <v>35.664900000000003</v>
          </cell>
          <cell r="K558">
            <v>74182.990000000005</v>
          </cell>
          <cell r="L558" t="str">
            <v>VYIP</v>
          </cell>
          <cell r="M558" t="str">
            <v>V01</v>
          </cell>
          <cell r="N558" t="str">
            <v>YBV</v>
          </cell>
          <cell r="O558">
            <v>74182.990000000005</v>
          </cell>
          <cell r="P558">
            <v>75666.649800000014</v>
          </cell>
          <cell r="Q558">
            <v>75666.649800000014</v>
          </cell>
        </row>
        <row r="559">
          <cell r="A559" t="str">
            <v>000056365</v>
          </cell>
          <cell r="B559" t="str">
            <v>Lumpkin Jr,Rickey Joseph</v>
          </cell>
          <cell r="C559" t="e">
            <v>#N/A</v>
          </cell>
          <cell r="D559">
            <v>40861</v>
          </cell>
          <cell r="E559" t="str">
            <v>20210</v>
          </cell>
          <cell r="F559" t="str">
            <v>NEKA5</v>
          </cell>
          <cell r="G559" t="str">
            <v>ENO</v>
          </cell>
          <cell r="H559" t="str">
            <v>Training, VTY Lbr</v>
          </cell>
          <cell r="I559" t="str">
            <v>Instructor, Ops (Nuc)</v>
          </cell>
          <cell r="J559">
            <v>41.260800000000003</v>
          </cell>
          <cell r="K559">
            <v>85822.49</v>
          </cell>
          <cell r="L559" t="str">
            <v>EXIP</v>
          </cell>
          <cell r="M559" t="str">
            <v>NBU</v>
          </cell>
          <cell r="N559" t="str">
            <v>YV2</v>
          </cell>
          <cell r="O559">
            <v>85822.49</v>
          </cell>
          <cell r="P559">
            <v>88182.608475000015</v>
          </cell>
          <cell r="Q559">
            <v>88182.608475000015</v>
          </cell>
        </row>
        <row r="560">
          <cell r="A560" t="str">
            <v>000056445</v>
          </cell>
          <cell r="B560" t="str">
            <v>Harding,Timothy Robert</v>
          </cell>
          <cell r="C560" t="e">
            <v>#N/A</v>
          </cell>
          <cell r="D560">
            <v>40911</v>
          </cell>
          <cell r="E560" t="str">
            <v>20210</v>
          </cell>
          <cell r="F560" t="str">
            <v>NEKA5</v>
          </cell>
          <cell r="G560" t="str">
            <v>ENO</v>
          </cell>
          <cell r="H560" t="str">
            <v>Training, VTY Lbr</v>
          </cell>
          <cell r="I560" t="str">
            <v>Instructor, Ops (Nuc)</v>
          </cell>
          <cell r="J560">
            <v>39.423099999999998</v>
          </cell>
          <cell r="K560">
            <v>82000</v>
          </cell>
          <cell r="L560" t="str">
            <v>EXIP</v>
          </cell>
          <cell r="M560" t="str">
            <v>NBU</v>
          </cell>
          <cell r="N560" t="str">
            <v>YV2</v>
          </cell>
          <cell r="O560">
            <v>82000</v>
          </cell>
          <cell r="P560">
            <v>84255</v>
          </cell>
          <cell r="Q560">
            <v>84255</v>
          </cell>
        </row>
        <row r="561">
          <cell r="A561" t="str">
            <v>000056495</v>
          </cell>
          <cell r="B561" t="str">
            <v>Spedding,Shelby Marie-Holton</v>
          </cell>
          <cell r="C561" t="e">
            <v>#N/A</v>
          </cell>
          <cell r="D561">
            <v>40918</v>
          </cell>
          <cell r="E561" t="str">
            <v>20200</v>
          </cell>
          <cell r="F561" t="str">
            <v>NEKQ1</v>
          </cell>
          <cell r="G561" t="str">
            <v>ENO</v>
          </cell>
          <cell r="H561" t="str">
            <v>Admin Services, VTY Lbr</v>
          </cell>
          <cell r="I561" t="str">
            <v>Specialist III, Admin (Nuc) NE</v>
          </cell>
          <cell r="J561">
            <v>18.414000000000001</v>
          </cell>
          <cell r="K561">
            <v>38301.120000000003</v>
          </cell>
          <cell r="L561" t="str">
            <v>TSIP</v>
          </cell>
          <cell r="M561" t="str">
            <v>NBU</v>
          </cell>
          <cell r="N561" t="str">
            <v>YV3</v>
          </cell>
          <cell r="O561">
            <v>38301.120000000003</v>
          </cell>
          <cell r="P561">
            <v>39354.400800000003</v>
          </cell>
          <cell r="Q561">
            <v>39354.400800000003</v>
          </cell>
        </row>
        <row r="562">
          <cell r="A562" t="str">
            <v>000056535</v>
          </cell>
          <cell r="B562" t="str">
            <v>Thorkildsen,Mark R</v>
          </cell>
          <cell r="C562" t="e">
            <v>#N/A</v>
          </cell>
          <cell r="D562">
            <v>40945</v>
          </cell>
          <cell r="E562" t="str">
            <v>20200</v>
          </cell>
          <cell r="F562" t="str">
            <v>NEKQ5</v>
          </cell>
          <cell r="G562" t="str">
            <v>ENO</v>
          </cell>
          <cell r="H562" t="str">
            <v>Radiation Protection, VTY Lbr</v>
          </cell>
          <cell r="I562" t="str">
            <v>RP Technician - VY</v>
          </cell>
          <cell r="J562">
            <v>35.664900000000003</v>
          </cell>
          <cell r="K562">
            <v>74182.990000000005</v>
          </cell>
          <cell r="L562" t="str">
            <v>VYIP</v>
          </cell>
          <cell r="M562" t="str">
            <v>V01</v>
          </cell>
          <cell r="N562" t="str">
            <v>YBV</v>
          </cell>
          <cell r="O562">
            <v>74182.990000000005</v>
          </cell>
          <cell r="P562">
            <v>75666.649800000014</v>
          </cell>
          <cell r="Q562">
            <v>75666.649800000014</v>
          </cell>
        </row>
        <row r="563">
          <cell r="A563" t="str">
            <v>000056547</v>
          </cell>
          <cell r="B563" t="str">
            <v>Jurden,Richard W</v>
          </cell>
          <cell r="C563" t="e">
            <v>#N/A</v>
          </cell>
          <cell r="D563">
            <v>40940</v>
          </cell>
          <cell r="E563" t="str">
            <v>20200</v>
          </cell>
          <cell r="F563" t="str">
            <v>NEKO1</v>
          </cell>
          <cell r="G563" t="str">
            <v>ENO</v>
          </cell>
          <cell r="H563" t="str">
            <v>Operations, VTY Lbr</v>
          </cell>
          <cell r="I563" t="str">
            <v>Auxiliary Operator II - VY</v>
          </cell>
          <cell r="J563">
            <v>35.664900000000003</v>
          </cell>
          <cell r="K563">
            <v>74182.990000000005</v>
          </cell>
          <cell r="L563" t="str">
            <v>VYIP</v>
          </cell>
          <cell r="M563" t="str">
            <v>V01</v>
          </cell>
          <cell r="N563" t="str">
            <v>YBV</v>
          </cell>
          <cell r="O563">
            <v>74182.990000000005</v>
          </cell>
          <cell r="P563">
            <v>75666.649800000014</v>
          </cell>
          <cell r="Q563">
            <v>75666.649800000014</v>
          </cell>
        </row>
        <row r="564">
          <cell r="A564" t="str">
            <v>000056551</v>
          </cell>
          <cell r="B564" t="str">
            <v>Hall,Brandon Ray</v>
          </cell>
          <cell r="C564" t="e">
            <v>#N/A</v>
          </cell>
          <cell r="D564">
            <v>40945</v>
          </cell>
          <cell r="E564" t="str">
            <v>20200</v>
          </cell>
          <cell r="F564" t="str">
            <v>NEKO1</v>
          </cell>
          <cell r="G564" t="str">
            <v>ENO</v>
          </cell>
          <cell r="H564" t="str">
            <v>Operations, VTY Lbr</v>
          </cell>
          <cell r="I564" t="str">
            <v>Auxiliary Operator II - VY</v>
          </cell>
          <cell r="J564">
            <v>35.664900000000003</v>
          </cell>
          <cell r="K564">
            <v>74182.990000000005</v>
          </cell>
          <cell r="L564" t="str">
            <v>VYIP</v>
          </cell>
          <cell r="M564" t="str">
            <v>V01</v>
          </cell>
          <cell r="N564" t="str">
            <v>YBV</v>
          </cell>
          <cell r="O564">
            <v>74182.990000000005</v>
          </cell>
          <cell r="P564">
            <v>75666.649800000014</v>
          </cell>
          <cell r="Q564">
            <v>75666.649800000014</v>
          </cell>
        </row>
        <row r="565">
          <cell r="A565" t="str">
            <v>000056561</v>
          </cell>
          <cell r="B565" t="str">
            <v>Townsend,Danny Lee</v>
          </cell>
          <cell r="C565" t="e">
            <v>#N/A</v>
          </cell>
          <cell r="D565">
            <v>40945</v>
          </cell>
          <cell r="E565" t="str">
            <v>20200</v>
          </cell>
          <cell r="F565" t="str">
            <v>NEKA5</v>
          </cell>
          <cell r="G565" t="str">
            <v>ENO</v>
          </cell>
          <cell r="H565" t="str">
            <v>Training, VTY Lbr</v>
          </cell>
          <cell r="I565" t="str">
            <v>Instructor, Tech (Nuc)</v>
          </cell>
          <cell r="J565">
            <v>37.948500000000003</v>
          </cell>
          <cell r="K565">
            <v>78932.789999999994</v>
          </cell>
          <cell r="L565" t="str">
            <v>EXIP</v>
          </cell>
          <cell r="M565" t="str">
            <v>NBU</v>
          </cell>
          <cell r="N565" t="str">
            <v>YV2</v>
          </cell>
          <cell r="O565">
            <v>78932.789999999994</v>
          </cell>
          <cell r="P565">
            <v>81103.441724999997</v>
          </cell>
          <cell r="Q565">
            <v>81103.441724999997</v>
          </cell>
        </row>
        <row r="566">
          <cell r="A566" t="str">
            <v>000056567</v>
          </cell>
          <cell r="B566" t="str">
            <v>Bunting,Scott C</v>
          </cell>
          <cell r="C566" t="e">
            <v>#N/A</v>
          </cell>
          <cell r="D566">
            <v>40952</v>
          </cell>
          <cell r="E566" t="str">
            <v>20200</v>
          </cell>
          <cell r="F566" t="str">
            <v>NEKR1</v>
          </cell>
          <cell r="G566" t="str">
            <v>ENO</v>
          </cell>
          <cell r="H566" t="str">
            <v>Eng - Systems, VTY Lbr</v>
          </cell>
          <cell r="I566" t="str">
            <v>Sr Engineer (Nuc)</v>
          </cell>
          <cell r="J566">
            <v>46.129800000000003</v>
          </cell>
          <cell r="K566">
            <v>95950</v>
          </cell>
          <cell r="L566" t="str">
            <v>EXIP</v>
          </cell>
          <cell r="M566" t="str">
            <v>NBU</v>
          </cell>
          <cell r="N566" t="str">
            <v>YV2</v>
          </cell>
          <cell r="O566">
            <v>95950</v>
          </cell>
          <cell r="P566">
            <v>98588.625000000015</v>
          </cell>
          <cell r="Q566">
            <v>98588.625000000015</v>
          </cell>
        </row>
        <row r="567">
          <cell r="A567" t="str">
            <v>000056688</v>
          </cell>
          <cell r="B567" t="str">
            <v>Gilman,Christopher George</v>
          </cell>
          <cell r="C567" t="e">
            <v>#N/A</v>
          </cell>
          <cell r="D567">
            <v>41003</v>
          </cell>
          <cell r="E567" t="str">
            <v>20220</v>
          </cell>
          <cell r="F567" t="str">
            <v>NEKQ4</v>
          </cell>
          <cell r="G567" t="str">
            <v>ENO</v>
          </cell>
          <cell r="H567" t="str">
            <v>Security, VTY Lbr</v>
          </cell>
          <cell r="I567" t="str">
            <v>Nuclear Security Officer - VY</v>
          </cell>
          <cell r="J567">
            <v>24.1128</v>
          </cell>
          <cell r="K567">
            <v>50154.62</v>
          </cell>
          <cell r="L567" t="str">
            <v>VYIP</v>
          </cell>
          <cell r="M567" t="str">
            <v>V05</v>
          </cell>
          <cell r="N567" t="str">
            <v>YVS</v>
          </cell>
          <cell r="O567">
            <v>50154.62</v>
          </cell>
          <cell r="P567">
            <v>52180.866648000003</v>
          </cell>
          <cell r="Q567">
            <v>52180.866648000003</v>
          </cell>
        </row>
        <row r="568">
          <cell r="A568" t="str">
            <v>000056689</v>
          </cell>
          <cell r="B568" t="str">
            <v>Underwood,Jacob F</v>
          </cell>
          <cell r="C568" t="e">
            <v>#N/A</v>
          </cell>
          <cell r="D568">
            <v>41003</v>
          </cell>
          <cell r="E568" t="str">
            <v>20220</v>
          </cell>
          <cell r="F568" t="str">
            <v>NEKQ4</v>
          </cell>
          <cell r="G568" t="str">
            <v>ENO</v>
          </cell>
          <cell r="H568" t="str">
            <v>Security, VTY Lbr</v>
          </cell>
          <cell r="I568" t="str">
            <v>Nuclear Security Officer - VY</v>
          </cell>
          <cell r="J568">
            <v>24.1128</v>
          </cell>
          <cell r="K568">
            <v>50154.62</v>
          </cell>
          <cell r="L568" t="str">
            <v>VYIP</v>
          </cell>
          <cell r="M568" t="str">
            <v>V05</v>
          </cell>
          <cell r="N568" t="str">
            <v>YVS</v>
          </cell>
          <cell r="O568">
            <v>50154.62</v>
          </cell>
          <cell r="P568">
            <v>52180.866648000003</v>
          </cell>
          <cell r="Q568">
            <v>52180.866648000003</v>
          </cell>
        </row>
        <row r="569">
          <cell r="A569" t="str">
            <v>000056796</v>
          </cell>
          <cell r="B569" t="str">
            <v>Wolhart,Jacob O</v>
          </cell>
          <cell r="C569" t="e">
            <v>#N/A</v>
          </cell>
          <cell r="D569">
            <v>41043</v>
          </cell>
          <cell r="E569" t="str">
            <v>20200</v>
          </cell>
          <cell r="F569" t="str">
            <v>NEKR8</v>
          </cell>
          <cell r="G569" t="str">
            <v>ENO</v>
          </cell>
          <cell r="H569" t="str">
            <v>Eng - Design, VTY Lbr</v>
          </cell>
          <cell r="I569" t="str">
            <v>Engineer Ii (Nuc)</v>
          </cell>
          <cell r="J569">
            <v>38.293199999999999</v>
          </cell>
          <cell r="K569">
            <v>79649.899999999994</v>
          </cell>
          <cell r="L569" t="str">
            <v>EXIP</v>
          </cell>
          <cell r="M569" t="str">
            <v>NBU</v>
          </cell>
          <cell r="N569" t="str">
            <v>YV2</v>
          </cell>
          <cell r="O569">
            <v>79649.899999999994</v>
          </cell>
          <cell r="P569">
            <v>81840.272249999995</v>
          </cell>
          <cell r="Q569">
            <v>81840.272249999995</v>
          </cell>
        </row>
        <row r="570">
          <cell r="A570" t="str">
            <v>000056809</v>
          </cell>
          <cell r="B570" t="str">
            <v>Mellish,Terence M</v>
          </cell>
          <cell r="C570" t="e">
            <v>#N/A</v>
          </cell>
          <cell r="D570">
            <v>41045</v>
          </cell>
          <cell r="E570" t="str">
            <v>20220</v>
          </cell>
          <cell r="F570" t="str">
            <v>NEKQ4</v>
          </cell>
          <cell r="G570" t="str">
            <v>ENO</v>
          </cell>
          <cell r="H570" t="str">
            <v>Security, VTY Lbr</v>
          </cell>
          <cell r="I570" t="str">
            <v>Nuclear Security Officer - VY</v>
          </cell>
          <cell r="J570">
            <v>24.1128</v>
          </cell>
          <cell r="K570">
            <v>50154.62</v>
          </cell>
          <cell r="L570" t="str">
            <v>VYIP</v>
          </cell>
          <cell r="M570" t="str">
            <v>V05</v>
          </cell>
          <cell r="N570" t="str">
            <v>YVS</v>
          </cell>
          <cell r="O570">
            <v>50154.62</v>
          </cell>
          <cell r="P570">
            <v>52180.866648000003</v>
          </cell>
          <cell r="Q570">
            <v>52180.866648000003</v>
          </cell>
        </row>
        <row r="571">
          <cell r="A571" t="str">
            <v>000056928</v>
          </cell>
          <cell r="B571" t="str">
            <v>Degen,Christopher M</v>
          </cell>
          <cell r="C571" t="e">
            <v>#N/A</v>
          </cell>
          <cell r="D571">
            <v>41078</v>
          </cell>
          <cell r="E571" t="str">
            <v>20210</v>
          </cell>
          <cell r="F571" t="str">
            <v>NEKA5</v>
          </cell>
          <cell r="G571" t="str">
            <v>ENO</v>
          </cell>
          <cell r="H571" t="str">
            <v>Training, VTY Lbr</v>
          </cell>
          <cell r="I571" t="str">
            <v>Instructor, Tech (Nuc)</v>
          </cell>
          <cell r="J571">
            <v>39.711500000000001</v>
          </cell>
          <cell r="K571">
            <v>82600</v>
          </cell>
          <cell r="L571" t="str">
            <v>EXIP</v>
          </cell>
          <cell r="M571" t="str">
            <v>NBU</v>
          </cell>
          <cell r="N571" t="str">
            <v>YV2</v>
          </cell>
          <cell r="O571">
            <v>82600</v>
          </cell>
          <cell r="P571">
            <v>84871.5</v>
          </cell>
          <cell r="Q571">
            <v>84871.5</v>
          </cell>
        </row>
        <row r="572">
          <cell r="A572" t="str">
            <v>000056950</v>
          </cell>
          <cell r="B572" t="str">
            <v>Moncrief,Henry D</v>
          </cell>
          <cell r="C572" t="e">
            <v>#N/A</v>
          </cell>
          <cell r="D572">
            <v>41085</v>
          </cell>
          <cell r="E572" t="str">
            <v>20220</v>
          </cell>
          <cell r="F572" t="str">
            <v>NEKQ4</v>
          </cell>
          <cell r="G572" t="str">
            <v>ENO</v>
          </cell>
          <cell r="H572" t="str">
            <v>Security, VTY Lbr</v>
          </cell>
          <cell r="I572" t="str">
            <v>Nuclear Security Officer - VY</v>
          </cell>
          <cell r="J572">
            <v>24.1128</v>
          </cell>
          <cell r="K572">
            <v>50154.62</v>
          </cell>
          <cell r="L572" t="str">
            <v>VYIP</v>
          </cell>
          <cell r="M572" t="str">
            <v>V05</v>
          </cell>
          <cell r="N572" t="str">
            <v>YVS</v>
          </cell>
          <cell r="O572">
            <v>50154.62</v>
          </cell>
          <cell r="P572">
            <v>52180.866648000003</v>
          </cell>
          <cell r="Q572">
            <v>52180.866648000003</v>
          </cell>
        </row>
        <row r="573">
          <cell r="A573" t="str">
            <v>000056966</v>
          </cell>
          <cell r="B573" t="str">
            <v>Duffus,Richard Scott</v>
          </cell>
          <cell r="C573" t="e">
            <v>#N/A</v>
          </cell>
          <cell r="D573">
            <v>41092</v>
          </cell>
          <cell r="E573" t="str">
            <v>20210</v>
          </cell>
          <cell r="F573" t="str">
            <v>NEKA5</v>
          </cell>
          <cell r="G573" t="str">
            <v>ENO</v>
          </cell>
          <cell r="H573" t="str">
            <v>Training, VTY Lbr</v>
          </cell>
          <cell r="I573" t="str">
            <v>Instructor, Sr Tech (Nuc)</v>
          </cell>
          <cell r="J573">
            <v>43.070099999999996</v>
          </cell>
          <cell r="K573">
            <v>89585.76</v>
          </cell>
          <cell r="L573" t="str">
            <v>EXIP</v>
          </cell>
          <cell r="M573" t="str">
            <v>NBU</v>
          </cell>
          <cell r="N573" t="str">
            <v>YV2</v>
          </cell>
          <cell r="O573">
            <v>89585.76</v>
          </cell>
          <cell r="P573">
            <v>92049.368400000007</v>
          </cell>
          <cell r="Q573">
            <v>92049.368400000007</v>
          </cell>
        </row>
        <row r="574">
          <cell r="A574" t="str">
            <v>000057119</v>
          </cell>
          <cell r="B574" t="str">
            <v>Molburg,Matthew A</v>
          </cell>
          <cell r="C574" t="e">
            <v>#N/A</v>
          </cell>
          <cell r="D574">
            <v>41134</v>
          </cell>
          <cell r="E574" t="str">
            <v>20220</v>
          </cell>
          <cell r="F574" t="str">
            <v>NEKQ4</v>
          </cell>
          <cell r="G574" t="str">
            <v>ENO</v>
          </cell>
          <cell r="H574" t="str">
            <v>Security, VTY Lbr</v>
          </cell>
          <cell r="I574" t="str">
            <v>Nuclear Security Officer - VY</v>
          </cell>
          <cell r="J574">
            <v>24.1128</v>
          </cell>
          <cell r="K574">
            <v>50154.62</v>
          </cell>
          <cell r="L574" t="str">
            <v>VYIP</v>
          </cell>
          <cell r="M574" t="str">
            <v>V05</v>
          </cell>
          <cell r="N574" t="str">
            <v>YVS</v>
          </cell>
          <cell r="O574">
            <v>50154.62</v>
          </cell>
          <cell r="P574">
            <v>52180.866648000003</v>
          </cell>
          <cell r="Q574">
            <v>52180.866648000003</v>
          </cell>
        </row>
        <row r="575">
          <cell r="A575" t="str">
            <v>000057120</v>
          </cell>
          <cell r="B575" t="str">
            <v>Featherchuk,Nicholas William</v>
          </cell>
          <cell r="C575" t="e">
            <v>#N/A</v>
          </cell>
          <cell r="D575">
            <v>41134</v>
          </cell>
          <cell r="E575" t="str">
            <v>20200</v>
          </cell>
          <cell r="F575" t="str">
            <v>NEKQ5</v>
          </cell>
          <cell r="G575" t="str">
            <v>ENO</v>
          </cell>
          <cell r="H575" t="str">
            <v>Radiation Protection, VTY Lbr</v>
          </cell>
          <cell r="I575" t="str">
            <v>RP Technician - VY</v>
          </cell>
          <cell r="J575">
            <v>35.664900000000003</v>
          </cell>
          <cell r="K575">
            <v>74182.990000000005</v>
          </cell>
          <cell r="L575" t="str">
            <v>VYIP</v>
          </cell>
          <cell r="M575" t="str">
            <v>V01</v>
          </cell>
          <cell r="N575" t="str">
            <v>YBV</v>
          </cell>
          <cell r="O575">
            <v>74182.990000000005</v>
          </cell>
          <cell r="P575">
            <v>75666.649800000014</v>
          </cell>
          <cell r="Q575">
            <v>75666.649800000014</v>
          </cell>
        </row>
        <row r="576">
          <cell r="A576" t="str">
            <v>000057121</v>
          </cell>
          <cell r="B576" t="str">
            <v>Crowley,Timothy P</v>
          </cell>
          <cell r="C576" t="e">
            <v>#N/A</v>
          </cell>
          <cell r="D576">
            <v>41134</v>
          </cell>
          <cell r="E576" t="str">
            <v>20200</v>
          </cell>
          <cell r="F576" t="str">
            <v>NEKH5</v>
          </cell>
          <cell r="G576" t="str">
            <v>ENO</v>
          </cell>
          <cell r="H576" t="str">
            <v>Maint - I&amp;C, VTY Lbr</v>
          </cell>
          <cell r="I576" t="str">
            <v>Control Inst Spec I - VY</v>
          </cell>
          <cell r="J576">
            <v>30.931100000000001</v>
          </cell>
          <cell r="K576">
            <v>64336.69</v>
          </cell>
          <cell r="L576" t="str">
            <v>VYIP</v>
          </cell>
          <cell r="M576" t="str">
            <v>V01</v>
          </cell>
          <cell r="N576" t="str">
            <v>YBV</v>
          </cell>
          <cell r="O576">
            <v>64336.69</v>
          </cell>
          <cell r="P576">
            <v>65623.423800000004</v>
          </cell>
          <cell r="Q576">
            <v>65623.423800000004</v>
          </cell>
        </row>
        <row r="577">
          <cell r="A577" t="str">
            <v>000057133</v>
          </cell>
          <cell r="B577" t="str">
            <v>Malone Jr,Phillip A</v>
          </cell>
          <cell r="C577" t="e">
            <v>#N/A</v>
          </cell>
          <cell r="D577">
            <v>41141</v>
          </cell>
          <cell r="E577" t="str">
            <v>20220</v>
          </cell>
          <cell r="F577" t="str">
            <v>NEKQ4</v>
          </cell>
          <cell r="G577" t="str">
            <v>ENO</v>
          </cell>
          <cell r="H577" t="str">
            <v>Security, VTY Lbr</v>
          </cell>
          <cell r="I577" t="str">
            <v>Nuclear Security Officer - VY</v>
          </cell>
          <cell r="J577">
            <v>24.1128</v>
          </cell>
          <cell r="K577">
            <v>50154.62</v>
          </cell>
          <cell r="L577" t="str">
            <v>VYIP</v>
          </cell>
          <cell r="M577" t="str">
            <v>V05</v>
          </cell>
          <cell r="N577" t="str">
            <v>YVS</v>
          </cell>
          <cell r="O577">
            <v>50154.62</v>
          </cell>
          <cell r="P577">
            <v>52180.866648000003</v>
          </cell>
          <cell r="Q577">
            <v>52180.866648000003</v>
          </cell>
        </row>
        <row r="578">
          <cell r="A578" t="str">
            <v>000057146</v>
          </cell>
          <cell r="B578" t="str">
            <v>Pierce,John F</v>
          </cell>
          <cell r="C578" t="e">
            <v>#N/A</v>
          </cell>
          <cell r="D578">
            <v>41148</v>
          </cell>
          <cell r="E578" t="str">
            <v>20200</v>
          </cell>
          <cell r="F578" t="str">
            <v>NEKO4</v>
          </cell>
          <cell r="G578" t="str">
            <v>ENO</v>
          </cell>
          <cell r="H578" t="str">
            <v>Chemistry, VTY Lbr</v>
          </cell>
          <cell r="I578" t="str">
            <v>Chemistry Tech I - VY</v>
          </cell>
          <cell r="J578">
            <v>31.295200000000001</v>
          </cell>
          <cell r="K578">
            <v>65094.02</v>
          </cell>
          <cell r="L578" t="str">
            <v>VYIP</v>
          </cell>
          <cell r="M578" t="str">
            <v>V01</v>
          </cell>
          <cell r="N578" t="str">
            <v>YBV</v>
          </cell>
          <cell r="O578">
            <v>65094.02</v>
          </cell>
          <cell r="P578">
            <v>66395.900399999999</v>
          </cell>
          <cell r="Q578">
            <v>66395.900399999999</v>
          </cell>
        </row>
        <row r="579">
          <cell r="A579" t="str">
            <v>000057148</v>
          </cell>
          <cell r="B579" t="str">
            <v>Wendolowski,Aimee M</v>
          </cell>
          <cell r="C579" t="e">
            <v>#N/A</v>
          </cell>
          <cell r="D579">
            <v>41148</v>
          </cell>
          <cell r="E579" t="str">
            <v>20200</v>
          </cell>
          <cell r="F579" t="str">
            <v>NEKO4</v>
          </cell>
          <cell r="G579" t="str">
            <v>ENO</v>
          </cell>
          <cell r="H579" t="str">
            <v>Chemistry, VTY Lbr</v>
          </cell>
          <cell r="I579" t="str">
            <v>Chemistry Tech I - VY</v>
          </cell>
          <cell r="J579">
            <v>31.295200000000001</v>
          </cell>
          <cell r="K579">
            <v>65094.02</v>
          </cell>
          <cell r="L579" t="str">
            <v>VYIP</v>
          </cell>
          <cell r="M579" t="str">
            <v>V01</v>
          </cell>
          <cell r="N579" t="str">
            <v>YBV</v>
          </cell>
          <cell r="O579">
            <v>65094.02</v>
          </cell>
          <cell r="P579">
            <v>66395.900399999999</v>
          </cell>
          <cell r="Q579">
            <v>66395.900399999999</v>
          </cell>
        </row>
        <row r="580">
          <cell r="A580" t="str">
            <v>000057152</v>
          </cell>
          <cell r="B580" t="str">
            <v>King,John W</v>
          </cell>
          <cell r="C580" t="e">
            <v>#N/A</v>
          </cell>
          <cell r="D580">
            <v>41150</v>
          </cell>
          <cell r="E580" t="str">
            <v>20200</v>
          </cell>
          <cell r="F580" t="str">
            <v>NEKQ5</v>
          </cell>
          <cell r="G580" t="str">
            <v>ENO</v>
          </cell>
          <cell r="H580" t="str">
            <v>Radiation Protection, VTY Lbr</v>
          </cell>
          <cell r="I580" t="str">
            <v>RP Technician - VY</v>
          </cell>
          <cell r="J580">
            <v>35.664900000000003</v>
          </cell>
          <cell r="K580">
            <v>74182.990000000005</v>
          </cell>
          <cell r="L580" t="str">
            <v>VYIP</v>
          </cell>
          <cell r="M580" t="str">
            <v>V01</v>
          </cell>
          <cell r="N580" t="str">
            <v>YBV</v>
          </cell>
          <cell r="O580">
            <v>74182.990000000005</v>
          </cell>
          <cell r="P580">
            <v>75666.649800000014</v>
          </cell>
          <cell r="Q580">
            <v>75666.649800000014</v>
          </cell>
        </row>
        <row r="581">
          <cell r="A581" t="str">
            <v>000057158</v>
          </cell>
          <cell r="B581" t="str">
            <v>Jacobs,Kimberly Denise</v>
          </cell>
          <cell r="C581" t="e">
            <v>#N/A</v>
          </cell>
          <cell r="D581">
            <v>41156</v>
          </cell>
          <cell r="E581" t="str">
            <v>20200</v>
          </cell>
          <cell r="F581" t="str">
            <v>NEKQ5</v>
          </cell>
          <cell r="G581" t="str">
            <v>ENO</v>
          </cell>
          <cell r="H581" t="str">
            <v>Radiation Protection, VTY Lbr</v>
          </cell>
          <cell r="I581" t="str">
            <v>RP Technician - VY</v>
          </cell>
          <cell r="J581">
            <v>35.664900000000003</v>
          </cell>
          <cell r="K581">
            <v>74182.990000000005</v>
          </cell>
          <cell r="L581" t="str">
            <v>VYIP</v>
          </cell>
          <cell r="M581" t="str">
            <v>V01</v>
          </cell>
          <cell r="N581" t="str">
            <v>YBV</v>
          </cell>
          <cell r="O581">
            <v>74182.990000000005</v>
          </cell>
          <cell r="P581">
            <v>75666.649800000014</v>
          </cell>
          <cell r="Q581">
            <v>75666.649800000014</v>
          </cell>
        </row>
        <row r="582">
          <cell r="A582" t="str">
            <v>000057188</v>
          </cell>
          <cell r="B582" t="str">
            <v>White,Stephanie</v>
          </cell>
          <cell r="C582" t="e">
            <v>#N/A</v>
          </cell>
          <cell r="D582">
            <v>41165</v>
          </cell>
          <cell r="E582" t="str">
            <v>20220</v>
          </cell>
          <cell r="F582" t="str">
            <v>NEKQ4</v>
          </cell>
          <cell r="G582" t="str">
            <v>ENO</v>
          </cell>
          <cell r="H582" t="str">
            <v>Security, VTY Lbr</v>
          </cell>
          <cell r="I582" t="str">
            <v>Nuclear Security Officer - VY</v>
          </cell>
          <cell r="J582">
            <v>24.1128</v>
          </cell>
          <cell r="K582">
            <v>50154.62</v>
          </cell>
          <cell r="L582" t="str">
            <v>VYIP</v>
          </cell>
          <cell r="M582" t="str">
            <v>V05</v>
          </cell>
          <cell r="N582" t="str">
            <v>YVS</v>
          </cell>
          <cell r="O582">
            <v>50154.62</v>
          </cell>
          <cell r="P582">
            <v>52180.866648000003</v>
          </cell>
          <cell r="Q582">
            <v>52180.866648000003</v>
          </cell>
        </row>
        <row r="583">
          <cell r="A583" t="str">
            <v>000057313</v>
          </cell>
          <cell r="B583" t="str">
            <v>Gocht,Russell</v>
          </cell>
          <cell r="C583" t="e">
            <v>#N/A</v>
          </cell>
          <cell r="D583">
            <v>41204</v>
          </cell>
          <cell r="E583" t="str">
            <v>20200</v>
          </cell>
          <cell r="F583" t="str">
            <v>NEKR1</v>
          </cell>
          <cell r="G583" t="str">
            <v>ENO</v>
          </cell>
          <cell r="H583" t="str">
            <v>Eng - Systems, VTY Lbr</v>
          </cell>
          <cell r="I583" t="str">
            <v>Sr Engineer (Nuc)</v>
          </cell>
          <cell r="J583">
            <v>46.875</v>
          </cell>
          <cell r="K583">
            <v>97500</v>
          </cell>
          <cell r="L583" t="str">
            <v>EXIP</v>
          </cell>
          <cell r="M583" t="str">
            <v>NBU</v>
          </cell>
          <cell r="N583" t="str">
            <v>YV2</v>
          </cell>
          <cell r="O583">
            <v>97500</v>
          </cell>
          <cell r="P583">
            <v>100181.25000000001</v>
          </cell>
          <cell r="Q583">
            <v>100181.25000000001</v>
          </cell>
        </row>
        <row r="584">
          <cell r="A584" t="str">
            <v>000057331</v>
          </cell>
          <cell r="B584" t="str">
            <v>Deane,Daniel A</v>
          </cell>
          <cell r="C584" t="e">
            <v>#N/A</v>
          </cell>
          <cell r="D584">
            <v>41211</v>
          </cell>
          <cell r="E584" t="str">
            <v>20200</v>
          </cell>
          <cell r="F584" t="str">
            <v>NEKH2</v>
          </cell>
          <cell r="G584" t="str">
            <v>ENO</v>
          </cell>
          <cell r="H584" t="str">
            <v>Maint - Mechanical, VTY Lbr</v>
          </cell>
          <cell r="I584" t="str">
            <v>Plant Mech II - VY</v>
          </cell>
          <cell r="J584">
            <v>37.235900000000001</v>
          </cell>
          <cell r="K584">
            <v>77450.67</v>
          </cell>
          <cell r="L584" t="str">
            <v>VYIP</v>
          </cell>
          <cell r="M584" t="str">
            <v>V01</v>
          </cell>
          <cell r="N584" t="str">
            <v>YBV</v>
          </cell>
          <cell r="O584">
            <v>77450.67</v>
          </cell>
          <cell r="P584">
            <v>78999.683399999994</v>
          </cell>
          <cell r="Q584">
            <v>78999.683399999994</v>
          </cell>
        </row>
        <row r="585">
          <cell r="A585" t="str">
            <v>000057332</v>
          </cell>
          <cell r="B585" t="str">
            <v>Jahn,Karl J</v>
          </cell>
          <cell r="C585" t="e">
            <v>#N/A</v>
          </cell>
          <cell r="D585">
            <v>41211</v>
          </cell>
          <cell r="E585" t="str">
            <v>20200</v>
          </cell>
          <cell r="F585" t="str">
            <v>NEKH2</v>
          </cell>
          <cell r="G585" t="str">
            <v>ENO</v>
          </cell>
          <cell r="H585" t="str">
            <v>Maint - Mechanical, VTY Lbr</v>
          </cell>
          <cell r="I585" t="str">
            <v>Plant Mech II - VY</v>
          </cell>
          <cell r="J585">
            <v>37.235900000000001</v>
          </cell>
          <cell r="K585">
            <v>77450.67</v>
          </cell>
          <cell r="L585" t="str">
            <v>VYIP</v>
          </cell>
          <cell r="M585" t="str">
            <v>V01</v>
          </cell>
          <cell r="N585" t="str">
            <v>YBV</v>
          </cell>
          <cell r="O585">
            <v>77450.67</v>
          </cell>
          <cell r="P585">
            <v>78999.683399999994</v>
          </cell>
          <cell r="Q585">
            <v>78999.683399999994</v>
          </cell>
        </row>
        <row r="586">
          <cell r="A586" t="str">
            <v>000057333</v>
          </cell>
          <cell r="B586" t="str">
            <v>Messeck,Randy S</v>
          </cell>
          <cell r="C586" t="e">
            <v>#N/A</v>
          </cell>
          <cell r="D586">
            <v>41211</v>
          </cell>
          <cell r="E586" t="str">
            <v>20200</v>
          </cell>
          <cell r="F586" t="str">
            <v>NEKH2</v>
          </cell>
          <cell r="G586" t="str">
            <v>ENO</v>
          </cell>
          <cell r="H586" t="str">
            <v>Maint - Mechanical, VTY Lbr</v>
          </cell>
          <cell r="I586" t="str">
            <v>Plant Mech II - VY</v>
          </cell>
          <cell r="J586">
            <v>37.235900000000001</v>
          </cell>
          <cell r="K586">
            <v>77450.67</v>
          </cell>
          <cell r="L586" t="str">
            <v>VYIP</v>
          </cell>
          <cell r="M586" t="str">
            <v>V01</v>
          </cell>
          <cell r="N586" t="str">
            <v>YBV</v>
          </cell>
          <cell r="O586">
            <v>77450.67</v>
          </cell>
          <cell r="P586">
            <v>78999.683399999994</v>
          </cell>
          <cell r="Q586">
            <v>78999.683399999994</v>
          </cell>
        </row>
        <row r="587">
          <cell r="A587" t="str">
            <v>000057359</v>
          </cell>
          <cell r="B587" t="str">
            <v>Lynde,Jesse</v>
          </cell>
          <cell r="C587" t="e">
            <v>#N/A</v>
          </cell>
          <cell r="D587">
            <v>41218</v>
          </cell>
          <cell r="E587" t="str">
            <v>20200</v>
          </cell>
          <cell r="F587" t="str">
            <v>NEKH3</v>
          </cell>
          <cell r="G587" t="str">
            <v>ENO</v>
          </cell>
          <cell r="H587" t="str">
            <v>Maint - Electrical, VTY Lbr</v>
          </cell>
          <cell r="I587" t="str">
            <v>Plant Mech II - VY</v>
          </cell>
          <cell r="J587">
            <v>37.235900000000001</v>
          </cell>
          <cell r="K587">
            <v>77450.67</v>
          </cell>
          <cell r="L587" t="str">
            <v>VYIP</v>
          </cell>
          <cell r="M587" t="str">
            <v>V01</v>
          </cell>
          <cell r="N587" t="str">
            <v>YBV</v>
          </cell>
          <cell r="O587">
            <v>77450.67</v>
          </cell>
          <cell r="P587">
            <v>78999.683399999994</v>
          </cell>
          <cell r="Q587">
            <v>78999.683399999994</v>
          </cell>
        </row>
        <row r="588">
          <cell r="A588" t="str">
            <v>000057364</v>
          </cell>
          <cell r="B588" t="str">
            <v>Reck,Joseph W.</v>
          </cell>
          <cell r="C588" t="e">
            <v>#N/A</v>
          </cell>
          <cell r="D588">
            <v>41219</v>
          </cell>
          <cell r="E588" t="str">
            <v>20200</v>
          </cell>
          <cell r="F588" t="str">
            <v>NEKH3</v>
          </cell>
          <cell r="G588" t="str">
            <v>ENO</v>
          </cell>
          <cell r="H588" t="str">
            <v>Maint - Electrical, VTY Lbr</v>
          </cell>
          <cell r="I588" t="str">
            <v>Plant Mech II - VY</v>
          </cell>
          <cell r="J588">
            <v>37.235900000000001</v>
          </cell>
          <cell r="K588">
            <v>77450.67</v>
          </cell>
          <cell r="L588" t="str">
            <v>VYIP</v>
          </cell>
          <cell r="M588" t="str">
            <v>V01</v>
          </cell>
          <cell r="N588" t="str">
            <v>YBV</v>
          </cell>
          <cell r="O588">
            <v>77450.67</v>
          </cell>
          <cell r="P588">
            <v>78999.683399999994</v>
          </cell>
          <cell r="Q588">
            <v>78999.683399999994</v>
          </cell>
        </row>
        <row r="589">
          <cell r="A589" t="str">
            <v>000057417</v>
          </cell>
          <cell r="B589" t="str">
            <v>Radowicz,Sean M</v>
          </cell>
          <cell r="C589" t="e">
            <v>#N/A</v>
          </cell>
          <cell r="D589">
            <v>41239</v>
          </cell>
          <cell r="E589" t="str">
            <v>20220</v>
          </cell>
          <cell r="F589" t="str">
            <v>NEKQ4</v>
          </cell>
          <cell r="G589" t="str">
            <v>ENO</v>
          </cell>
          <cell r="H589" t="str">
            <v>Security, VTY Lbr</v>
          </cell>
          <cell r="I589" t="str">
            <v>Nuclear Security Officer - VY</v>
          </cell>
          <cell r="J589">
            <v>24.1128</v>
          </cell>
          <cell r="K589">
            <v>50154.62</v>
          </cell>
          <cell r="L589" t="str">
            <v>VYIP</v>
          </cell>
          <cell r="M589" t="str">
            <v>V05</v>
          </cell>
          <cell r="N589" t="str">
            <v>YVS</v>
          </cell>
          <cell r="O589">
            <v>50154.62</v>
          </cell>
          <cell r="P589">
            <v>52180.866648000003</v>
          </cell>
          <cell r="Q589">
            <v>52180.866648000003</v>
          </cell>
        </row>
        <row r="590">
          <cell r="A590" t="str">
            <v>000057418</v>
          </cell>
          <cell r="B590" t="str">
            <v>Gerard Jr,David W</v>
          </cell>
          <cell r="C590" t="e">
            <v>#N/A</v>
          </cell>
          <cell r="D590">
            <v>41239</v>
          </cell>
          <cell r="E590" t="str">
            <v>20220</v>
          </cell>
          <cell r="F590" t="str">
            <v>NEKQ4</v>
          </cell>
          <cell r="G590" t="str">
            <v>ENO</v>
          </cell>
          <cell r="H590" t="str">
            <v>Security, VTY Lbr</v>
          </cell>
          <cell r="I590" t="str">
            <v>Nuclear Security Officer - VY</v>
          </cell>
          <cell r="J590">
            <v>24.1128</v>
          </cell>
          <cell r="K590">
            <v>50154.62</v>
          </cell>
          <cell r="L590" t="str">
            <v>VYIP</v>
          </cell>
          <cell r="M590" t="str">
            <v>V05</v>
          </cell>
          <cell r="N590" t="str">
            <v>YVS</v>
          </cell>
          <cell r="O590">
            <v>50154.62</v>
          </cell>
          <cell r="P590">
            <v>52180.866648000003</v>
          </cell>
          <cell r="Q590">
            <v>52180.866648000003</v>
          </cell>
        </row>
        <row r="591">
          <cell r="A591" t="str">
            <v>000057419</v>
          </cell>
          <cell r="B591" t="str">
            <v>Horion,Benjamin N</v>
          </cell>
          <cell r="C591" t="e">
            <v>#N/A</v>
          </cell>
          <cell r="D591">
            <v>41239</v>
          </cell>
          <cell r="E591" t="str">
            <v>20220</v>
          </cell>
          <cell r="F591" t="str">
            <v>NEKQ4</v>
          </cell>
          <cell r="G591" t="str">
            <v>ENO</v>
          </cell>
          <cell r="H591" t="str">
            <v>Security, VTY Lbr</v>
          </cell>
          <cell r="I591" t="str">
            <v>Nuclear Security Officer - VY</v>
          </cell>
          <cell r="J591">
            <v>24.1128</v>
          </cell>
          <cell r="K591">
            <v>50154.62</v>
          </cell>
          <cell r="L591" t="str">
            <v>VYIP</v>
          </cell>
          <cell r="M591" t="str">
            <v>V05</v>
          </cell>
          <cell r="N591" t="str">
            <v>YVS</v>
          </cell>
          <cell r="O591">
            <v>50154.62</v>
          </cell>
          <cell r="P591">
            <v>52180.866648000003</v>
          </cell>
          <cell r="Q591">
            <v>52180.866648000003</v>
          </cell>
        </row>
        <row r="592">
          <cell r="A592" t="str">
            <v>000057420</v>
          </cell>
          <cell r="B592" t="str">
            <v>O'Neil,Daniel J</v>
          </cell>
          <cell r="C592" t="e">
            <v>#N/A</v>
          </cell>
          <cell r="D592">
            <v>41239</v>
          </cell>
          <cell r="E592" t="str">
            <v>20200</v>
          </cell>
          <cell r="F592" t="str">
            <v>NEKH5</v>
          </cell>
          <cell r="G592" t="str">
            <v>ENO</v>
          </cell>
          <cell r="H592" t="str">
            <v>Maint - I&amp;C, VTY Lbr</v>
          </cell>
          <cell r="I592" t="str">
            <v>Control Inst Spec I - VY</v>
          </cell>
          <cell r="J592">
            <v>30.931100000000001</v>
          </cell>
          <cell r="K592">
            <v>64336.69</v>
          </cell>
          <cell r="L592" t="str">
            <v>VYIP</v>
          </cell>
          <cell r="M592" t="str">
            <v>V01</v>
          </cell>
          <cell r="N592" t="str">
            <v>YBV</v>
          </cell>
          <cell r="O592">
            <v>64336.69</v>
          </cell>
          <cell r="P592">
            <v>65623.423800000004</v>
          </cell>
          <cell r="Q592">
            <v>65623.423800000004</v>
          </cell>
        </row>
        <row r="593">
          <cell r="A593" t="str">
            <v>000057498</v>
          </cell>
          <cell r="B593" t="str">
            <v>Pinto,Rachael A</v>
          </cell>
          <cell r="C593" t="e">
            <v>#N/A</v>
          </cell>
          <cell r="D593">
            <v>41253</v>
          </cell>
          <cell r="E593" t="str">
            <v>20200</v>
          </cell>
          <cell r="F593" t="str">
            <v>NEKR1</v>
          </cell>
          <cell r="G593" t="str">
            <v>ENO</v>
          </cell>
          <cell r="H593" t="str">
            <v>Eng - Systems, VTY Lbr</v>
          </cell>
          <cell r="I593" t="str">
            <v>Engineer I (Nuc)</v>
          </cell>
          <cell r="J593">
            <v>31.25</v>
          </cell>
          <cell r="K593">
            <v>65000</v>
          </cell>
          <cell r="L593" t="str">
            <v>EXIP</v>
          </cell>
          <cell r="M593" t="str">
            <v>NBU</v>
          </cell>
          <cell r="N593" t="str">
            <v>YV2</v>
          </cell>
          <cell r="O593">
            <v>65000</v>
          </cell>
          <cell r="P593">
            <v>66787.5</v>
          </cell>
          <cell r="Q593">
            <v>66787.5</v>
          </cell>
        </row>
        <row r="594">
          <cell r="A594" t="str">
            <v>000057566</v>
          </cell>
          <cell r="B594" t="str">
            <v>Borkowski,Richard H</v>
          </cell>
          <cell r="C594" t="e">
            <v>#N/A</v>
          </cell>
          <cell r="D594">
            <v>41288</v>
          </cell>
          <cell r="E594" t="str">
            <v>20200</v>
          </cell>
          <cell r="F594" t="str">
            <v>NEKQ5</v>
          </cell>
          <cell r="G594" t="str">
            <v>ENO</v>
          </cell>
          <cell r="H594" t="str">
            <v>Radiation Protection, VTY Lbr</v>
          </cell>
          <cell r="I594" t="str">
            <v>RP Technician - VY</v>
          </cell>
          <cell r="J594">
            <v>35.664900000000003</v>
          </cell>
          <cell r="K594">
            <v>74182.990000000005</v>
          </cell>
          <cell r="L594" t="str">
            <v>VYIP</v>
          </cell>
          <cell r="M594" t="str">
            <v>V01</v>
          </cell>
          <cell r="N594" t="str">
            <v>YBV</v>
          </cell>
          <cell r="O594">
            <v>74182.990000000005</v>
          </cell>
          <cell r="P594">
            <v>75666.649800000014</v>
          </cell>
          <cell r="Q594">
            <v>75666.649800000014</v>
          </cell>
        </row>
        <row r="595">
          <cell r="A595" t="str">
            <v>000057620</v>
          </cell>
          <cell r="B595" t="str">
            <v>Jensen,Christopher R</v>
          </cell>
          <cell r="C595" t="e">
            <v>#N/A</v>
          </cell>
          <cell r="D595">
            <v>41297</v>
          </cell>
          <cell r="E595" t="str">
            <v>20200</v>
          </cell>
          <cell r="F595" t="str">
            <v>NEKH5</v>
          </cell>
          <cell r="G595" t="str">
            <v>ENO</v>
          </cell>
          <cell r="H595" t="str">
            <v>Maint - I&amp;C, VTY Lbr</v>
          </cell>
          <cell r="I595" t="str">
            <v>Supv, I &amp; C</v>
          </cell>
          <cell r="J595">
            <v>47.115400000000001</v>
          </cell>
          <cell r="K595">
            <v>98000</v>
          </cell>
          <cell r="L595" t="str">
            <v>SMIP</v>
          </cell>
          <cell r="M595" t="str">
            <v>NBU</v>
          </cell>
          <cell r="N595" t="str">
            <v>YV2</v>
          </cell>
          <cell r="O595">
            <v>98000</v>
          </cell>
          <cell r="P595">
            <v>100695.00000000001</v>
          </cell>
          <cell r="Q595">
            <v>100695.00000000001</v>
          </cell>
        </row>
        <row r="596">
          <cell r="A596" t="str">
            <v>000057647</v>
          </cell>
          <cell r="B596" t="str">
            <v>Shippee,Michael J</v>
          </cell>
          <cell r="C596" t="e">
            <v>#N/A</v>
          </cell>
          <cell r="D596">
            <v>41324</v>
          </cell>
          <cell r="E596" t="str">
            <v>20200</v>
          </cell>
          <cell r="F596" t="str">
            <v>NEKO1</v>
          </cell>
          <cell r="G596" t="str">
            <v>ENO</v>
          </cell>
          <cell r="H596" t="str">
            <v>Operations, VTY Lbr</v>
          </cell>
          <cell r="I596" t="str">
            <v>Auxiliary Operator I - VY</v>
          </cell>
          <cell r="J596">
            <v>31.295200000000001</v>
          </cell>
          <cell r="K596">
            <v>65094.02</v>
          </cell>
          <cell r="L596" t="str">
            <v>VYIP</v>
          </cell>
          <cell r="M596" t="str">
            <v>V01</v>
          </cell>
          <cell r="N596" t="str">
            <v>YBV</v>
          </cell>
          <cell r="O596">
            <v>65094.02</v>
          </cell>
          <cell r="P596">
            <v>66395.900399999999</v>
          </cell>
          <cell r="Q596">
            <v>66395.900399999999</v>
          </cell>
        </row>
        <row r="597">
          <cell r="A597" t="str">
            <v>000057649</v>
          </cell>
          <cell r="B597" t="str">
            <v>Gardiner Jr,Timothy A</v>
          </cell>
          <cell r="C597" t="e">
            <v>#N/A</v>
          </cell>
          <cell r="D597">
            <v>41310</v>
          </cell>
          <cell r="E597" t="str">
            <v>20200</v>
          </cell>
          <cell r="F597" t="str">
            <v>NEKO1</v>
          </cell>
          <cell r="G597" t="str">
            <v>ENO</v>
          </cell>
          <cell r="H597" t="str">
            <v>Operations, VTY Lbr</v>
          </cell>
          <cell r="I597" t="str">
            <v>Auxiliary Operator I - VY</v>
          </cell>
          <cell r="J597">
            <v>31.295200000000001</v>
          </cell>
          <cell r="K597">
            <v>65094.02</v>
          </cell>
          <cell r="L597" t="str">
            <v>VYIP</v>
          </cell>
          <cell r="M597" t="str">
            <v>V01</v>
          </cell>
          <cell r="N597" t="str">
            <v>YBV</v>
          </cell>
          <cell r="O597">
            <v>65094.02</v>
          </cell>
          <cell r="P597">
            <v>66395.900399999999</v>
          </cell>
          <cell r="Q597">
            <v>66395.900399999999</v>
          </cell>
        </row>
        <row r="598">
          <cell r="A598" t="str">
            <v>000057650</v>
          </cell>
          <cell r="B598" t="str">
            <v>Tuttle,Patrick A</v>
          </cell>
          <cell r="C598" t="e">
            <v>#N/A</v>
          </cell>
          <cell r="D598">
            <v>41319</v>
          </cell>
          <cell r="E598" t="str">
            <v>20200</v>
          </cell>
          <cell r="F598" t="str">
            <v>NEKO1</v>
          </cell>
          <cell r="G598" t="str">
            <v>ENO</v>
          </cell>
          <cell r="H598" t="str">
            <v>Operations, VTY Lbr</v>
          </cell>
          <cell r="I598" t="str">
            <v>Auxiliary Operator I - VY</v>
          </cell>
          <cell r="J598">
            <v>31.295200000000001</v>
          </cell>
          <cell r="K598">
            <v>65094.02</v>
          </cell>
          <cell r="L598" t="str">
            <v>VYIP</v>
          </cell>
          <cell r="M598" t="str">
            <v>V01</v>
          </cell>
          <cell r="N598" t="str">
            <v>YBV</v>
          </cell>
          <cell r="O598">
            <v>65094.02</v>
          </cell>
          <cell r="P598">
            <v>66395.900399999999</v>
          </cell>
          <cell r="Q598">
            <v>66395.900399999999</v>
          </cell>
        </row>
        <row r="599">
          <cell r="A599" t="str">
            <v>000057651</v>
          </cell>
          <cell r="B599" t="str">
            <v>Cotter,Kaelan R</v>
          </cell>
          <cell r="C599" t="e">
            <v>#N/A</v>
          </cell>
          <cell r="D599">
            <v>41310</v>
          </cell>
          <cell r="E599" t="str">
            <v>20200</v>
          </cell>
          <cell r="F599" t="str">
            <v>NEKO1</v>
          </cell>
          <cell r="G599" t="str">
            <v>ENO</v>
          </cell>
          <cell r="H599" t="str">
            <v>Operations, VTY Lbr</v>
          </cell>
          <cell r="I599" t="str">
            <v>Auxiliary Operator I - VY</v>
          </cell>
          <cell r="J599">
            <v>31.295200000000001</v>
          </cell>
          <cell r="K599">
            <v>65094.02</v>
          </cell>
          <cell r="L599" t="str">
            <v>VYIP</v>
          </cell>
          <cell r="M599" t="str">
            <v>V01</v>
          </cell>
          <cell r="N599" t="str">
            <v>YBV</v>
          </cell>
          <cell r="O599">
            <v>65094.02</v>
          </cell>
          <cell r="P599">
            <v>66395.900399999999</v>
          </cell>
          <cell r="Q599">
            <v>66395.900399999999</v>
          </cell>
        </row>
        <row r="600">
          <cell r="A600" t="str">
            <v>000057653</v>
          </cell>
          <cell r="B600" t="str">
            <v>Vick,James J</v>
          </cell>
          <cell r="C600" t="e">
            <v>#N/A</v>
          </cell>
          <cell r="D600">
            <v>41316</v>
          </cell>
          <cell r="E600" t="str">
            <v>20200</v>
          </cell>
          <cell r="F600" t="str">
            <v>NEKO1</v>
          </cell>
          <cell r="G600" t="str">
            <v>ENO</v>
          </cell>
          <cell r="H600" t="str">
            <v>Operations, VTY Lbr</v>
          </cell>
          <cell r="I600" t="str">
            <v>Auxiliary Operator I - VY</v>
          </cell>
          <cell r="J600">
            <v>31.295200000000001</v>
          </cell>
          <cell r="K600">
            <v>65094.02</v>
          </cell>
          <cell r="L600" t="str">
            <v>VYIP</v>
          </cell>
          <cell r="M600" t="str">
            <v>V01</v>
          </cell>
          <cell r="N600" t="str">
            <v>YBV</v>
          </cell>
          <cell r="O600">
            <v>65094.02</v>
          </cell>
          <cell r="P600">
            <v>66395.900399999999</v>
          </cell>
          <cell r="Q600">
            <v>66395.900399999999</v>
          </cell>
        </row>
        <row r="601">
          <cell r="A601" t="str">
            <v>000057654</v>
          </cell>
          <cell r="B601" t="str">
            <v>Williams,Julie A</v>
          </cell>
          <cell r="C601" t="e">
            <v>#N/A</v>
          </cell>
          <cell r="D601">
            <v>41310</v>
          </cell>
          <cell r="E601" t="str">
            <v>20200</v>
          </cell>
          <cell r="F601" t="str">
            <v>NEKO1</v>
          </cell>
          <cell r="G601" t="str">
            <v>ENO</v>
          </cell>
          <cell r="H601" t="str">
            <v>Operations, VTY Lbr</v>
          </cell>
          <cell r="I601" t="str">
            <v>Auxiliary Operator I - VY</v>
          </cell>
          <cell r="J601">
            <v>31.295200000000001</v>
          </cell>
          <cell r="K601">
            <v>65094.02</v>
          </cell>
          <cell r="L601" t="str">
            <v>VYIP</v>
          </cell>
          <cell r="M601" t="str">
            <v>V01</v>
          </cell>
          <cell r="N601" t="str">
            <v>YBV</v>
          </cell>
          <cell r="O601">
            <v>65094.02</v>
          </cell>
          <cell r="P601">
            <v>66395.900399999999</v>
          </cell>
          <cell r="Q601">
            <v>66395.900399999999</v>
          </cell>
        </row>
        <row r="602">
          <cell r="A602" t="str">
            <v>000057670</v>
          </cell>
          <cell r="B602" t="str">
            <v>Coupland,Kirk S</v>
          </cell>
          <cell r="C602" t="e">
            <v>#N/A</v>
          </cell>
          <cell r="D602">
            <v>41316</v>
          </cell>
          <cell r="E602" t="str">
            <v>20200</v>
          </cell>
          <cell r="F602" t="str">
            <v>NEKR1</v>
          </cell>
          <cell r="G602" t="str">
            <v>ENO</v>
          </cell>
          <cell r="H602" t="str">
            <v>Eng - Systems, VTY Lbr</v>
          </cell>
          <cell r="I602" t="str">
            <v>Technical Spec Iv (Nuc)</v>
          </cell>
          <cell r="J602">
            <v>41.826900000000002</v>
          </cell>
          <cell r="K602">
            <v>87000</v>
          </cell>
          <cell r="L602" t="str">
            <v>EXIP</v>
          </cell>
          <cell r="M602" t="str">
            <v>NBU</v>
          </cell>
          <cell r="N602" t="str">
            <v>YV2</v>
          </cell>
          <cell r="O602">
            <v>87000</v>
          </cell>
          <cell r="P602">
            <v>89392.5</v>
          </cell>
          <cell r="Q602">
            <v>89392.5</v>
          </cell>
        </row>
        <row r="603">
          <cell r="A603" t="str">
            <v>000057679</v>
          </cell>
          <cell r="B603" t="str">
            <v>Eads,Joshua L</v>
          </cell>
          <cell r="C603" t="e">
            <v>#N/A</v>
          </cell>
          <cell r="D603">
            <v>41319</v>
          </cell>
          <cell r="E603" t="str">
            <v>20200</v>
          </cell>
          <cell r="F603" t="str">
            <v>NEKO1</v>
          </cell>
          <cell r="G603" t="str">
            <v>ENO</v>
          </cell>
          <cell r="H603" t="str">
            <v>Operations, VTY Lbr</v>
          </cell>
          <cell r="I603" t="str">
            <v>Auxiliary Operator I - VY</v>
          </cell>
          <cell r="J603">
            <v>31.295200000000001</v>
          </cell>
          <cell r="K603">
            <v>65094.02</v>
          </cell>
          <cell r="L603" t="str">
            <v>VYIP</v>
          </cell>
          <cell r="M603" t="str">
            <v>V01</v>
          </cell>
          <cell r="N603" t="str">
            <v>YBV</v>
          </cell>
          <cell r="O603">
            <v>65094.02</v>
          </cell>
          <cell r="P603">
            <v>66395.900399999999</v>
          </cell>
          <cell r="Q603">
            <v>66395.900399999999</v>
          </cell>
        </row>
        <row r="604">
          <cell r="A604" t="str">
            <v>000057730</v>
          </cell>
          <cell r="B604" t="str">
            <v>Better,Paul E</v>
          </cell>
          <cell r="C604" t="e">
            <v>#N/A</v>
          </cell>
          <cell r="D604">
            <v>41330</v>
          </cell>
          <cell r="E604" t="str">
            <v>20200</v>
          </cell>
          <cell r="F604" t="str">
            <v>NEKR1</v>
          </cell>
          <cell r="G604" t="str">
            <v>ENO</v>
          </cell>
          <cell r="H604" t="str">
            <v>Eng - Systems, VTY Lbr</v>
          </cell>
          <cell r="I604" t="str">
            <v>Engineer Ii (Nuc)</v>
          </cell>
          <cell r="J604">
            <v>37.5</v>
          </cell>
          <cell r="K604">
            <v>78000</v>
          </cell>
          <cell r="L604" t="str">
            <v>EXIP</v>
          </cell>
          <cell r="M604" t="str">
            <v>NBU</v>
          </cell>
          <cell r="N604" t="str">
            <v>YV2</v>
          </cell>
          <cell r="O604">
            <v>78000</v>
          </cell>
          <cell r="P604">
            <v>80145</v>
          </cell>
          <cell r="Q604">
            <v>80145</v>
          </cell>
        </row>
        <row r="605">
          <cell r="A605" t="str">
            <v>000057776</v>
          </cell>
          <cell r="B605" t="str">
            <v>Casey,Patrick J</v>
          </cell>
          <cell r="C605" t="e">
            <v>#N/A</v>
          </cell>
          <cell r="D605">
            <v>41351</v>
          </cell>
          <cell r="E605" t="str">
            <v>20200</v>
          </cell>
          <cell r="F605" t="str">
            <v>NEKR1</v>
          </cell>
          <cell r="G605" t="str">
            <v>ENO</v>
          </cell>
          <cell r="H605" t="str">
            <v>Eng - Systems, VTY Lbr</v>
          </cell>
          <cell r="I605" t="str">
            <v>Engineer I (Nuc)</v>
          </cell>
          <cell r="J605">
            <v>31.25</v>
          </cell>
          <cell r="K605">
            <v>65000</v>
          </cell>
          <cell r="L605" t="str">
            <v>EXIP</v>
          </cell>
          <cell r="M605" t="str">
            <v>NBU</v>
          </cell>
          <cell r="N605" t="str">
            <v>YV2</v>
          </cell>
          <cell r="O605">
            <v>65000</v>
          </cell>
          <cell r="P605">
            <v>66787.5</v>
          </cell>
          <cell r="Q605">
            <v>66787.5</v>
          </cell>
        </row>
        <row r="606">
          <cell r="A606" t="str">
            <v>000057848</v>
          </cell>
          <cell r="B606" t="str">
            <v>Sheppard,Ben R</v>
          </cell>
          <cell r="C606" t="e">
            <v>#N/A</v>
          </cell>
          <cell r="D606">
            <v>41367</v>
          </cell>
          <cell r="E606" t="str">
            <v>20200</v>
          </cell>
          <cell r="F606" t="str">
            <v>NEKR9</v>
          </cell>
          <cell r="G606" t="str">
            <v>ENO</v>
          </cell>
          <cell r="H606" t="str">
            <v>Eng - Programs, VTY Lbr</v>
          </cell>
          <cell r="I606" t="str">
            <v>Engineer I (Nuc)</v>
          </cell>
          <cell r="J606">
            <v>31.25</v>
          </cell>
          <cell r="K606">
            <v>65000</v>
          </cell>
          <cell r="L606" t="str">
            <v>EXIP</v>
          </cell>
          <cell r="M606" t="str">
            <v>NBU</v>
          </cell>
          <cell r="N606" t="str">
            <v>YV2</v>
          </cell>
          <cell r="O606">
            <v>65000</v>
          </cell>
          <cell r="P606">
            <v>66787.5</v>
          </cell>
          <cell r="Q606">
            <v>66787.5</v>
          </cell>
        </row>
        <row r="607">
          <cell r="A607" t="str">
            <v>000057881</v>
          </cell>
          <cell r="B607" t="str">
            <v>Amrani,Quentin S</v>
          </cell>
          <cell r="C607" t="e">
            <v>#N/A</v>
          </cell>
          <cell r="D607">
            <v>41372</v>
          </cell>
          <cell r="E607" t="str">
            <v>20200</v>
          </cell>
          <cell r="F607" t="str">
            <v>NEKR1</v>
          </cell>
          <cell r="G607" t="str">
            <v>ENO</v>
          </cell>
          <cell r="H607" t="str">
            <v>Eng - Systems, VTY Lbr</v>
          </cell>
          <cell r="I607" t="str">
            <v>Technical Spec III (Nuc)</v>
          </cell>
          <cell r="J607">
            <v>40.144199999999998</v>
          </cell>
          <cell r="K607">
            <v>83500</v>
          </cell>
          <cell r="L607" t="str">
            <v>EXIP</v>
          </cell>
          <cell r="M607" t="str">
            <v>NBU</v>
          </cell>
          <cell r="N607" t="str">
            <v>YV2</v>
          </cell>
          <cell r="O607">
            <v>83500</v>
          </cell>
          <cell r="P607">
            <v>85796.25</v>
          </cell>
          <cell r="Q607">
            <v>85796.25</v>
          </cell>
        </row>
        <row r="608">
          <cell r="A608" t="str">
            <v>000057898</v>
          </cell>
          <cell r="B608" t="str">
            <v>Heilman,Matt J</v>
          </cell>
          <cell r="C608" t="e">
            <v>#N/A</v>
          </cell>
          <cell r="D608">
            <v>41379</v>
          </cell>
          <cell r="E608" t="str">
            <v>20200</v>
          </cell>
          <cell r="F608" t="str">
            <v>NEKO4</v>
          </cell>
          <cell r="G608" t="str">
            <v>ENO</v>
          </cell>
          <cell r="H608" t="str">
            <v>Chemistry, VTY Lbr</v>
          </cell>
          <cell r="I608" t="str">
            <v>Chemistry Tech I - VY</v>
          </cell>
          <cell r="J608">
            <v>31.295200000000001</v>
          </cell>
          <cell r="K608">
            <v>65094.02</v>
          </cell>
          <cell r="L608" t="str">
            <v>VYIP</v>
          </cell>
          <cell r="M608" t="str">
            <v>V01</v>
          </cell>
          <cell r="N608" t="str">
            <v>YBV</v>
          </cell>
          <cell r="O608">
            <v>65094.02</v>
          </cell>
          <cell r="P608">
            <v>66395.900399999999</v>
          </cell>
          <cell r="Q608">
            <v>66395.900399999999</v>
          </cell>
        </row>
        <row r="609">
          <cell r="A609" t="str">
            <v>000057967</v>
          </cell>
          <cell r="B609" t="str">
            <v>Lawhon,Levi J</v>
          </cell>
          <cell r="C609" t="e">
            <v>#N/A</v>
          </cell>
          <cell r="D609">
            <v>41400</v>
          </cell>
          <cell r="E609" t="str">
            <v>20200</v>
          </cell>
          <cell r="F609" t="str">
            <v>NEKH5</v>
          </cell>
          <cell r="G609" t="str">
            <v>ENO</v>
          </cell>
          <cell r="H609" t="str">
            <v>Maint - I&amp;C, VTY Lbr</v>
          </cell>
          <cell r="I609" t="str">
            <v>Control Inst Spec II - VY</v>
          </cell>
          <cell r="J609">
            <v>39.202300000000001</v>
          </cell>
          <cell r="K609">
            <v>81540.78</v>
          </cell>
          <cell r="L609" t="str">
            <v>VYIP</v>
          </cell>
          <cell r="M609" t="str">
            <v>V01</v>
          </cell>
          <cell r="N609" t="str">
            <v>YBV</v>
          </cell>
          <cell r="O609">
            <v>81540.78</v>
          </cell>
          <cell r="P609">
            <v>83171.595600000001</v>
          </cell>
          <cell r="Q609">
            <v>83171.595600000001</v>
          </cell>
        </row>
        <row r="610">
          <cell r="A610" t="str">
            <v>000057993</v>
          </cell>
          <cell r="B610" t="str">
            <v>Correia,Keith George</v>
          </cell>
          <cell r="C610" t="e">
            <v>#N/A</v>
          </cell>
          <cell r="D610">
            <v>41407</v>
          </cell>
          <cell r="E610" t="str">
            <v>20210</v>
          </cell>
          <cell r="F610" t="str">
            <v>NEKA5</v>
          </cell>
          <cell r="G610" t="str">
            <v>ENO</v>
          </cell>
          <cell r="H610" t="str">
            <v>Training, VTY Lbr</v>
          </cell>
          <cell r="I610" t="str">
            <v>Instructor, Sr Tech (Nuc)</v>
          </cell>
          <cell r="J610">
            <v>44.711500000000001</v>
          </cell>
          <cell r="K610">
            <v>93000</v>
          </cell>
          <cell r="L610" t="str">
            <v>EXIP</v>
          </cell>
          <cell r="M610" t="str">
            <v>NBU</v>
          </cell>
          <cell r="N610" t="str">
            <v>YV2</v>
          </cell>
          <cell r="O610">
            <v>93000</v>
          </cell>
          <cell r="P610">
            <v>95557.500000000015</v>
          </cell>
          <cell r="Q610">
            <v>95557.500000000015</v>
          </cell>
        </row>
        <row r="611">
          <cell r="A611" t="str">
            <v>000058040</v>
          </cell>
          <cell r="B611" t="str">
            <v>Paladiy,Oleksiy</v>
          </cell>
          <cell r="C611" t="e">
            <v>#N/A</v>
          </cell>
          <cell r="D611">
            <v>41416</v>
          </cell>
          <cell r="E611" t="str">
            <v>20200</v>
          </cell>
          <cell r="F611" t="str">
            <v>NEKR9</v>
          </cell>
          <cell r="G611" t="str">
            <v>ENO</v>
          </cell>
          <cell r="H611" t="str">
            <v>Eng - Programs, VTY Lbr</v>
          </cell>
          <cell r="I611" t="str">
            <v>Sr Engineer (Nuc)</v>
          </cell>
          <cell r="J611">
            <v>49.278799999999997</v>
          </cell>
          <cell r="K611">
            <v>102500</v>
          </cell>
          <cell r="L611" t="str">
            <v>EXIP</v>
          </cell>
          <cell r="M611" t="str">
            <v>NBU</v>
          </cell>
          <cell r="N611" t="str">
            <v>YV2</v>
          </cell>
          <cell r="O611">
            <v>102500</v>
          </cell>
          <cell r="P611">
            <v>105318.75000000001</v>
          </cell>
          <cell r="Q611">
            <v>105318.75000000001</v>
          </cell>
        </row>
        <row r="612">
          <cell r="A612" t="str">
            <v>000058271</v>
          </cell>
          <cell r="B612" t="str">
            <v>DeAngelis,James E</v>
          </cell>
          <cell r="C612" t="e">
            <v>#N/A</v>
          </cell>
          <cell r="D612">
            <v>41491</v>
          </cell>
          <cell r="E612" t="str">
            <v>20220</v>
          </cell>
          <cell r="F612" t="str">
            <v>NEKQ4</v>
          </cell>
          <cell r="G612" t="str">
            <v>ENO</v>
          </cell>
          <cell r="H612" t="str">
            <v>Security, VTY Lbr</v>
          </cell>
          <cell r="I612" t="str">
            <v>Nuclear Security Officer - VY</v>
          </cell>
          <cell r="J612">
            <v>14</v>
          </cell>
          <cell r="K612">
            <v>29120</v>
          </cell>
          <cell r="L612" t="str">
            <v>VYIP</v>
          </cell>
          <cell r="M612" t="str">
            <v>V05</v>
          </cell>
          <cell r="N612" t="str">
            <v>YVS</v>
          </cell>
          <cell r="O612">
            <v>29120</v>
          </cell>
          <cell r="P612">
            <v>30296.448</v>
          </cell>
          <cell r="Q612">
            <v>30296.448</v>
          </cell>
        </row>
        <row r="613">
          <cell r="A613" t="str">
            <v>000058272</v>
          </cell>
          <cell r="B613" t="str">
            <v>McAvoy,Mark E</v>
          </cell>
          <cell r="C613" t="e">
            <v>#N/A</v>
          </cell>
          <cell r="D613">
            <v>41491</v>
          </cell>
          <cell r="E613" t="str">
            <v>20220</v>
          </cell>
          <cell r="F613" t="str">
            <v>NEKQ4</v>
          </cell>
          <cell r="G613" t="str">
            <v>ENO</v>
          </cell>
          <cell r="H613" t="str">
            <v>Security, VTY Lbr</v>
          </cell>
          <cell r="I613" t="str">
            <v>Nuclear Security Officer - VY</v>
          </cell>
          <cell r="J613">
            <v>14</v>
          </cell>
          <cell r="K613">
            <v>29120</v>
          </cell>
          <cell r="L613" t="str">
            <v>VYIP</v>
          </cell>
          <cell r="M613" t="str">
            <v>V05</v>
          </cell>
          <cell r="N613" t="str">
            <v>YVS</v>
          </cell>
          <cell r="O613">
            <v>29120</v>
          </cell>
          <cell r="P613">
            <v>30296.448</v>
          </cell>
          <cell r="Q613">
            <v>30296.448</v>
          </cell>
        </row>
        <row r="614">
          <cell r="A614" t="str">
            <v>000058273</v>
          </cell>
          <cell r="B614" t="str">
            <v>Hagar,Jarrett S</v>
          </cell>
          <cell r="C614" t="e">
            <v>#N/A</v>
          </cell>
          <cell r="D614">
            <v>41491</v>
          </cell>
          <cell r="E614" t="str">
            <v>20220</v>
          </cell>
          <cell r="F614" t="str">
            <v>NEKQ4</v>
          </cell>
          <cell r="G614" t="str">
            <v>ENO</v>
          </cell>
          <cell r="H614" t="str">
            <v>Security, VTY Lbr</v>
          </cell>
          <cell r="I614" t="str">
            <v>Nuclear Security Officer - VY</v>
          </cell>
          <cell r="J614">
            <v>14</v>
          </cell>
          <cell r="K614">
            <v>29120</v>
          </cell>
          <cell r="L614" t="str">
            <v>VYIP</v>
          </cell>
          <cell r="M614" t="str">
            <v>V05</v>
          </cell>
          <cell r="N614" t="str">
            <v>YVS</v>
          </cell>
          <cell r="O614">
            <v>29120</v>
          </cell>
          <cell r="P614">
            <v>30296.448</v>
          </cell>
          <cell r="Q614">
            <v>30296.448</v>
          </cell>
        </row>
        <row r="615">
          <cell r="A615" t="str">
            <v>000058274</v>
          </cell>
          <cell r="B615" t="str">
            <v>Chapman,Rebecca A</v>
          </cell>
          <cell r="C615" t="e">
            <v>#N/A</v>
          </cell>
          <cell r="D615">
            <v>41491</v>
          </cell>
          <cell r="E615" t="str">
            <v>20220</v>
          </cell>
          <cell r="F615" t="str">
            <v>NEKQ4</v>
          </cell>
          <cell r="G615" t="str">
            <v>ENO</v>
          </cell>
          <cell r="H615" t="str">
            <v>Security, VTY Lbr</v>
          </cell>
          <cell r="I615" t="str">
            <v>Nuclear Security Officer - VY</v>
          </cell>
          <cell r="J615">
            <v>14</v>
          </cell>
          <cell r="K615">
            <v>29120</v>
          </cell>
          <cell r="L615" t="str">
            <v>VYIP</v>
          </cell>
          <cell r="M615" t="str">
            <v>V05</v>
          </cell>
          <cell r="N615" t="str">
            <v>YVS</v>
          </cell>
          <cell r="O615">
            <v>29120</v>
          </cell>
          <cell r="P615">
            <v>30296.448</v>
          </cell>
          <cell r="Q615">
            <v>30296.448</v>
          </cell>
        </row>
        <row r="616">
          <cell r="A616" t="str">
            <v>000058276</v>
          </cell>
          <cell r="B616" t="str">
            <v>Johnson,Derrick C</v>
          </cell>
          <cell r="C616" t="e">
            <v>#N/A</v>
          </cell>
          <cell r="D616">
            <v>41491</v>
          </cell>
          <cell r="E616" t="str">
            <v>20220</v>
          </cell>
          <cell r="F616" t="str">
            <v>NEKQ4</v>
          </cell>
          <cell r="G616" t="str">
            <v>ENO</v>
          </cell>
          <cell r="H616" t="str">
            <v>Security, VTY Lbr</v>
          </cell>
          <cell r="I616" t="str">
            <v>Nuclear Security Officer - VY</v>
          </cell>
          <cell r="J616">
            <v>14</v>
          </cell>
          <cell r="K616">
            <v>29120</v>
          </cell>
          <cell r="L616" t="str">
            <v>VYIP</v>
          </cell>
          <cell r="M616" t="str">
            <v>V05</v>
          </cell>
          <cell r="N616" t="str">
            <v>YVS</v>
          </cell>
          <cell r="O616">
            <v>29120</v>
          </cell>
          <cell r="P616">
            <v>30296.448</v>
          </cell>
          <cell r="Q616">
            <v>30296.448</v>
          </cell>
        </row>
        <row r="620">
          <cell r="I620" t="str">
            <v>VY Site Budgeted Employees</v>
          </cell>
          <cell r="J620">
            <v>0</v>
          </cell>
          <cell r="K620">
            <v>49698393.09000016</v>
          </cell>
          <cell r="L620">
            <v>0</v>
          </cell>
          <cell r="M620">
            <v>0</v>
          </cell>
          <cell r="N620">
            <v>0</v>
          </cell>
          <cell r="O620">
            <v>49698393.09000016</v>
          </cell>
          <cell r="P620">
            <v>51024614.935449034</v>
          </cell>
          <cell r="Q620">
            <v>51024614.935449034</v>
          </cell>
        </row>
        <row r="621">
          <cell r="K621">
            <v>0</v>
          </cell>
        </row>
        <row r="622">
          <cell r="K622">
            <v>0</v>
          </cell>
          <cell r="L622">
            <v>0</v>
          </cell>
          <cell r="M622">
            <v>0</v>
          </cell>
          <cell r="Q622">
            <v>32695340.690025002</v>
          </cell>
          <cell r="S622" t="str">
            <v>NBU</v>
          </cell>
        </row>
        <row r="623">
          <cell r="K623">
            <v>0</v>
          </cell>
          <cell r="L623">
            <v>0</v>
          </cell>
          <cell r="M623">
            <v>0</v>
          </cell>
          <cell r="Q623">
            <v>13555579.292400002</v>
          </cell>
          <cell r="S623" t="str">
            <v>V01</v>
          </cell>
        </row>
        <row r="624">
          <cell r="K624">
            <v>0</v>
          </cell>
          <cell r="L624">
            <v>0</v>
          </cell>
          <cell r="M624">
            <v>0</v>
          </cell>
          <cell r="Q624">
            <v>4773694.9530240037</v>
          </cell>
          <cell r="S624" t="str">
            <v>V05</v>
          </cell>
        </row>
        <row r="625">
          <cell r="K625">
            <v>0</v>
          </cell>
          <cell r="L625">
            <v>0</v>
          </cell>
          <cell r="M625">
            <v>0</v>
          </cell>
          <cell r="Q625">
            <v>51024614.935449004</v>
          </cell>
        </row>
        <row r="626">
          <cell r="K626">
            <v>0</v>
          </cell>
          <cell r="L626">
            <v>0</v>
          </cell>
          <cell r="M626">
            <v>0</v>
          </cell>
        </row>
        <row r="627">
          <cell r="K627">
            <v>0</v>
          </cell>
          <cell r="L627">
            <v>0</v>
          </cell>
          <cell r="M627">
            <v>0</v>
          </cell>
          <cell r="Q627">
            <v>761366.6701499999</v>
          </cell>
          <cell r="R627" t="str">
            <v>TSIP</v>
          </cell>
        </row>
        <row r="628">
          <cell r="K628">
            <v>0</v>
          </cell>
          <cell r="L628">
            <v>0</v>
          </cell>
          <cell r="M628">
            <v>0</v>
          </cell>
          <cell r="Q628">
            <v>31933974.019875001</v>
          </cell>
          <cell r="R628" t="str">
            <v>SMIP &amp; EXIP</v>
          </cell>
        </row>
        <row r="629">
          <cell r="K629">
            <v>0</v>
          </cell>
          <cell r="L629">
            <v>0</v>
          </cell>
          <cell r="M629">
            <v>0</v>
          </cell>
          <cell r="Q629">
            <v>32695340.690025002</v>
          </cell>
          <cell r="R629" t="str">
            <v>NBU above</v>
          </cell>
        </row>
        <row r="630">
          <cell r="K630">
            <v>0</v>
          </cell>
          <cell r="Q630">
            <v>0</v>
          </cell>
        </row>
        <row r="631"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Problem"/>
      <sheetName val="Checklist"/>
      <sheetName val="Staffsum"/>
      <sheetName val="Tools"/>
      <sheetName val="Tools (2nd Page)"/>
      <sheetName val="Tools (3rd Page)"/>
      <sheetName val="Tools (4th Page)"/>
      <sheetName val="Tools (5th Page)"/>
      <sheetName val="Tools (Finance-Interest)"/>
      <sheetName val="Heavy Equip"/>
      <sheetName val="Heavy Eqp VY"/>
      <sheetName val="ASCII file output"/>
      <sheetName val="Sessions Log"/>
      <sheetName val="Other"/>
      <sheetName val="Revision Log"/>
      <sheetName val="Unit Costs"/>
      <sheetName val="P1 thru 2c Utility Staff"/>
      <sheetName val="P1 thru 2b Security Staff"/>
      <sheetName val="Inputs by Year"/>
      <sheetName val="P1 thru 2b Sec Staff Dist"/>
    </sheetNames>
    <sheetDataSet>
      <sheetData sheetId="0"/>
      <sheetData sheetId="1"/>
      <sheetData sheetId="2">
        <row r="3">
          <cell r="E3">
            <v>42005</v>
          </cell>
        </row>
        <row r="4">
          <cell r="E4">
            <v>42002</v>
          </cell>
        </row>
      </sheetData>
      <sheetData sheetId="3"/>
      <sheetData sheetId="4"/>
      <sheetData sheetId="5">
        <row r="47">
          <cell r="H47">
            <v>8650936.6841680966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O11">
            <v>135</v>
          </cell>
        </row>
      </sheetData>
      <sheetData sheetId="18">
        <row r="9">
          <cell r="C9">
            <v>277069</v>
          </cell>
        </row>
      </sheetData>
      <sheetData sheetId="19">
        <row r="12">
          <cell r="I12">
            <v>1742488.6519564798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view="pageLayout" workbookViewId="0">
      <selection activeCell="G39" sqref="G39"/>
    </sheetView>
  </sheetViews>
  <sheetFormatPr defaultColWidth="10.85546875" defaultRowHeight="15" x14ac:dyDescent="0.25"/>
  <cols>
    <col min="1" max="4" width="12.42578125" style="35" customWidth="1"/>
    <col min="5" max="5" width="13.7109375" style="35" customWidth="1"/>
    <col min="6" max="16384" width="10.85546875" style="35"/>
  </cols>
  <sheetData>
    <row r="1" spans="1:5" ht="20.25" x14ac:dyDescent="0.3">
      <c r="A1" s="73" t="s">
        <v>2</v>
      </c>
    </row>
    <row r="2" spans="1:5" ht="20.25" x14ac:dyDescent="0.3">
      <c r="A2" s="73" t="s">
        <v>112</v>
      </c>
    </row>
    <row r="3" spans="1:5" ht="18.75" x14ac:dyDescent="0.3">
      <c r="A3" s="74" t="s">
        <v>64</v>
      </c>
    </row>
    <row r="4" spans="1:5" s="103" customFormat="1" ht="12" customHeight="1" x14ac:dyDescent="0.3"/>
    <row r="5" spans="1:5" s="103" customFormat="1" ht="19.5" thickBot="1" x14ac:dyDescent="0.35"/>
    <row r="6" spans="1:5" s="103" customFormat="1" ht="18.75" x14ac:dyDescent="0.3">
      <c r="A6" s="104" t="str">
        <f>'Assump&amp;Instruct'!A22</f>
        <v>NDT Starting Balance</v>
      </c>
      <c r="B6" s="105"/>
      <c r="C6" s="105"/>
      <c r="D6" s="105"/>
      <c r="E6" s="106">
        <f>'Assump&amp;Instruct'!E22</f>
        <v>653292</v>
      </c>
    </row>
    <row r="7" spans="1:5" s="103" customFormat="1" ht="19.5" thickBot="1" x14ac:dyDescent="0.35">
      <c r="A7" s="107" t="str">
        <f>'Assump&amp;Instruct'!A23</f>
        <v>As of Date</v>
      </c>
      <c r="B7" s="108"/>
      <c r="C7" s="108"/>
      <c r="D7" s="108"/>
      <c r="E7" s="109">
        <f>'Assump&amp;Instruct'!E23</f>
        <v>41882</v>
      </c>
    </row>
    <row r="8" spans="1:5" s="103" customFormat="1" ht="19.5" thickBot="1" x14ac:dyDescent="0.35">
      <c r="A8" s="110"/>
      <c r="B8" s="110"/>
      <c r="C8" s="110"/>
      <c r="D8" s="110"/>
      <c r="E8" s="111"/>
    </row>
    <row r="9" spans="1:5" s="103" customFormat="1" ht="19.5" thickBot="1" x14ac:dyDescent="0.35">
      <c r="A9" s="112" t="s">
        <v>98</v>
      </c>
      <c r="B9" s="113"/>
      <c r="C9" s="113"/>
      <c r="D9" s="113"/>
      <c r="E9" s="114">
        <f>'Assump&amp;Instruct'!E20</f>
        <v>623649.11399999994</v>
      </c>
    </row>
    <row r="10" spans="1:5" s="103" customFormat="1" ht="18.75" x14ac:dyDescent="0.3">
      <c r="A10" s="110"/>
      <c r="B10" s="110"/>
      <c r="C10" s="110"/>
      <c r="D10" s="110"/>
      <c r="E10" s="111"/>
    </row>
    <row r="11" spans="1:5" s="103" customFormat="1" ht="19.5" thickBot="1" x14ac:dyDescent="0.35">
      <c r="A11" s="115" t="s">
        <v>102</v>
      </c>
      <c r="B11" s="110"/>
      <c r="C11" s="110"/>
      <c r="D11" s="110"/>
      <c r="E11" s="110"/>
    </row>
    <row r="12" spans="1:5" s="103" customFormat="1" ht="18.75" x14ac:dyDescent="0.3">
      <c r="A12" s="104" t="s">
        <v>105</v>
      </c>
      <c r="B12" s="105"/>
      <c r="C12" s="105"/>
      <c r="D12" s="105"/>
      <c r="E12" s="106">
        <f>'Cost Source Tab'!AR70-E13</f>
        <v>639044.66571599978</v>
      </c>
    </row>
    <row r="13" spans="1:5" s="103" customFormat="1" ht="18.75" x14ac:dyDescent="0.3">
      <c r="A13" s="116" t="s">
        <v>106</v>
      </c>
      <c r="B13" s="110"/>
      <c r="C13" s="110"/>
      <c r="D13" s="110"/>
      <c r="E13" s="117">
        <f>SUM('Cost Source Tab'!AR13:AR59)</f>
        <v>178174.79569000003</v>
      </c>
    </row>
    <row r="14" spans="1:5" s="103" customFormat="1" ht="18.75" x14ac:dyDescent="0.3">
      <c r="A14" s="116" t="s">
        <v>107</v>
      </c>
      <c r="B14" s="110"/>
      <c r="C14" s="110"/>
      <c r="D14" s="110"/>
      <c r="E14" s="117">
        <f>'Cost Source Tab'!AM70</f>
        <v>88568</v>
      </c>
    </row>
    <row r="15" spans="1:5" s="103" customFormat="1" ht="18.75" x14ac:dyDescent="0.3">
      <c r="A15" s="116" t="s">
        <v>108</v>
      </c>
      <c r="B15" s="110"/>
      <c r="C15" s="110"/>
      <c r="D15" s="110"/>
      <c r="E15" s="117">
        <f>'Cost Source Tab'!AH70</f>
        <v>23312</v>
      </c>
    </row>
    <row r="16" spans="1:5" s="103" customFormat="1" ht="18.75" x14ac:dyDescent="0.3">
      <c r="A16" s="116" t="s">
        <v>110</v>
      </c>
      <c r="B16" s="110"/>
      <c r="C16" s="110"/>
      <c r="D16" s="110"/>
      <c r="E16" s="117">
        <f>'Cost Source Tab'!AI70</f>
        <v>69795</v>
      </c>
    </row>
    <row r="17" spans="1:5" s="103" customFormat="1" ht="18.75" x14ac:dyDescent="0.3">
      <c r="A17" s="116" t="s">
        <v>111</v>
      </c>
      <c r="B17" s="110"/>
      <c r="C17" s="110"/>
      <c r="D17" s="110"/>
      <c r="E17" s="117">
        <f>'Cost Source Tab'!AJ70+'Cost Source Tab'!AK70</f>
        <v>49712</v>
      </c>
    </row>
    <row r="18" spans="1:5" s="103" customFormat="1" ht="18.75" x14ac:dyDescent="0.3">
      <c r="A18" s="116" t="s">
        <v>109</v>
      </c>
      <c r="B18" s="110"/>
      <c r="C18" s="110"/>
      <c r="D18" s="110"/>
      <c r="E18" s="117">
        <f>'Cost Source Tab'!AL70</f>
        <v>136960.31900000002</v>
      </c>
    </row>
    <row r="19" spans="1:5" s="103" customFormat="1" ht="19.5" thickBot="1" x14ac:dyDescent="0.35">
      <c r="A19" s="118" t="s">
        <v>103</v>
      </c>
      <c r="B19" s="119"/>
      <c r="C19" s="119"/>
      <c r="D19" s="119"/>
      <c r="E19" s="120">
        <f>'Cost Source Tab'!AE70</f>
        <v>57145.358171199987</v>
      </c>
    </row>
    <row r="20" spans="1:5" s="103" customFormat="1" ht="20.25" thickTop="1" thickBot="1" x14ac:dyDescent="0.35">
      <c r="A20" s="107" t="s">
        <v>104</v>
      </c>
      <c r="B20" s="108"/>
      <c r="C20" s="108"/>
      <c r="D20" s="108"/>
      <c r="E20" s="121">
        <f>SUM(E12:E19)</f>
        <v>1242712.1385772</v>
      </c>
    </row>
    <row r="21" spans="1:5" s="103" customFormat="1" ht="18.75" x14ac:dyDescent="0.3">
      <c r="A21" s="110"/>
      <c r="B21" s="110"/>
      <c r="C21" s="110"/>
      <c r="D21" s="110"/>
      <c r="E21" s="110"/>
    </row>
    <row r="22" spans="1:5" s="103" customFormat="1" ht="19.5" thickBot="1" x14ac:dyDescent="0.35">
      <c r="A22" s="115" t="s">
        <v>113</v>
      </c>
      <c r="B22" s="110"/>
      <c r="C22" s="110"/>
      <c r="D22" s="110"/>
      <c r="E22" s="110"/>
    </row>
    <row r="23" spans="1:5" s="103" customFormat="1" ht="18.75" x14ac:dyDescent="0.3">
      <c r="A23" s="104" t="s">
        <v>114</v>
      </c>
      <c r="B23" s="105"/>
      <c r="C23" s="105"/>
      <c r="D23" s="105"/>
      <c r="E23" s="106">
        <f>E9</f>
        <v>623649.11399999994</v>
      </c>
    </row>
    <row r="24" spans="1:5" s="103" customFormat="1" ht="18.75" x14ac:dyDescent="0.3">
      <c r="A24" s="116" t="str">
        <f>A12</f>
        <v>License Termination (activity)</v>
      </c>
      <c r="B24" s="110"/>
      <c r="C24" s="110"/>
      <c r="D24" s="110"/>
      <c r="E24" s="117">
        <f>E12</f>
        <v>639044.66571599978</v>
      </c>
    </row>
    <row r="25" spans="1:5" s="103" customFormat="1" ht="18.75" x14ac:dyDescent="0.3">
      <c r="A25" s="116" t="s">
        <v>115</v>
      </c>
      <c r="B25" s="110"/>
      <c r="C25" s="110"/>
      <c r="D25" s="110"/>
      <c r="E25" s="117">
        <f>E23-E24</f>
        <v>-15395.551715999842</v>
      </c>
    </row>
    <row r="26" spans="1:5" s="103" customFormat="1" ht="19.5" thickBot="1" x14ac:dyDescent="0.35">
      <c r="A26" s="107" t="s">
        <v>116</v>
      </c>
      <c r="B26" s="108"/>
      <c r="C26" s="108"/>
      <c r="D26" s="108"/>
      <c r="E26" s="122">
        <f>E25/E23</f>
        <v>-2.4686240019255193E-2</v>
      </c>
    </row>
    <row r="27" spans="1:5" s="103" customFormat="1" ht="18.75" x14ac:dyDescent="0.3">
      <c r="A27" s="110"/>
      <c r="B27" s="110"/>
      <c r="C27" s="110"/>
      <c r="D27" s="110"/>
      <c r="E27" s="110"/>
    </row>
    <row r="28" spans="1:5" s="103" customFormat="1" ht="19.5" thickBot="1" x14ac:dyDescent="0.35">
      <c r="A28" s="115" t="s">
        <v>117</v>
      </c>
      <c r="B28" s="110"/>
      <c r="C28" s="110"/>
      <c r="D28" s="110"/>
      <c r="E28" s="110"/>
    </row>
    <row r="29" spans="1:5" s="103" customFormat="1" ht="18.75" x14ac:dyDescent="0.3">
      <c r="A29" s="104" t="s">
        <v>118</v>
      </c>
      <c r="B29" s="105"/>
      <c r="C29" s="105"/>
      <c r="D29" s="105"/>
      <c r="E29" s="106">
        <f>'NRC_Reverse Calcs'!D6</f>
        <v>427037.91550743027</v>
      </c>
    </row>
    <row r="30" spans="1:5" s="103" customFormat="1" ht="18.75" x14ac:dyDescent="0.3">
      <c r="A30" s="116" t="s">
        <v>119</v>
      </c>
      <c r="B30" s="110"/>
      <c r="C30" s="110"/>
      <c r="D30" s="110"/>
      <c r="E30" s="117">
        <f>'NRC_Reverse Calcs'!AQ6</f>
        <v>590554.13379204459</v>
      </c>
    </row>
    <row r="31" spans="1:5" s="103" customFormat="1" ht="18.75" x14ac:dyDescent="0.3">
      <c r="A31" s="116" t="s">
        <v>120</v>
      </c>
      <c r="B31" s="110"/>
      <c r="C31" s="110"/>
      <c r="D31" s="110"/>
      <c r="E31" s="117">
        <f>'NRC_Reverse Calcs'!Z6</f>
        <v>669835.65319395903</v>
      </c>
    </row>
    <row r="32" spans="1:5" s="103" customFormat="1" ht="19.5" thickBot="1" x14ac:dyDescent="0.35">
      <c r="A32" s="107" t="s">
        <v>121</v>
      </c>
      <c r="B32" s="108"/>
      <c r="C32" s="108"/>
      <c r="D32" s="108"/>
      <c r="E32" s="121">
        <f>'NRC_Reverse Calcs'!O6</f>
        <v>734832.07637286175</v>
      </c>
    </row>
    <row r="33" spans="1:5" s="103" customFormat="1" ht="18.75" x14ac:dyDescent="0.3"/>
    <row r="34" spans="1:5" s="103" customFormat="1" ht="19.5" thickBot="1" x14ac:dyDescent="0.35">
      <c r="A34" s="123" t="s">
        <v>122</v>
      </c>
    </row>
    <row r="35" spans="1:5" s="103" customFormat="1" ht="18.75" x14ac:dyDescent="0.3">
      <c r="A35" s="104" t="s">
        <v>118</v>
      </c>
      <c r="B35" s="105"/>
      <c r="C35" s="105"/>
      <c r="D35" s="105"/>
      <c r="E35" s="106">
        <f>E29-E6</f>
        <v>-226254.08449256973</v>
      </c>
    </row>
    <row r="36" spans="1:5" s="103" customFormat="1" ht="18.75" x14ac:dyDescent="0.3">
      <c r="A36" s="116" t="s">
        <v>119</v>
      </c>
      <c r="B36" s="110"/>
      <c r="C36" s="110"/>
      <c r="D36" s="110"/>
      <c r="E36" s="117">
        <f>E30-E6</f>
        <v>-62737.866207955405</v>
      </c>
    </row>
    <row r="37" spans="1:5" s="103" customFormat="1" ht="18.75" x14ac:dyDescent="0.3">
      <c r="A37" s="116" t="s">
        <v>120</v>
      </c>
      <c r="B37" s="110"/>
      <c r="C37" s="110"/>
      <c r="D37" s="110"/>
      <c r="E37" s="117">
        <f>'Assump&amp;Instruct'!E31</f>
        <v>16485.429787249472</v>
      </c>
    </row>
    <row r="38" spans="1:5" s="103" customFormat="1" ht="19.5" thickBot="1" x14ac:dyDescent="0.35">
      <c r="A38" s="107" t="s">
        <v>121</v>
      </c>
      <c r="B38" s="108"/>
      <c r="C38" s="108"/>
      <c r="D38" s="108"/>
      <c r="E38" s="121">
        <f>'Assump&amp;Instruct'!E27</f>
        <v>81907.582158898251</v>
      </c>
    </row>
    <row r="39" spans="1:5" s="103" customFormat="1" ht="18.75" x14ac:dyDescent="0.3"/>
    <row r="40" spans="1:5" s="103" customFormat="1" ht="18.75" x14ac:dyDescent="0.3"/>
    <row r="41" spans="1:5" s="103" customFormat="1" ht="18.75" x14ac:dyDescent="0.3"/>
    <row r="42" spans="1:5" s="103" customFormat="1" ht="18.75" x14ac:dyDescent="0.3"/>
    <row r="43" spans="1:5" s="103" customFormat="1" ht="18.75" x14ac:dyDescent="0.3"/>
    <row r="44" spans="1:5" s="103" customFormat="1" ht="18.75" x14ac:dyDescent="0.3"/>
    <row r="45" spans="1:5" s="103" customFormat="1" ht="18.75" x14ac:dyDescent="0.3"/>
    <row r="46" spans="1:5" s="103" customFormat="1" ht="18.75" x14ac:dyDescent="0.3"/>
    <row r="47" spans="1:5" s="103" customFormat="1" ht="18.75" x14ac:dyDescent="0.3"/>
    <row r="48" spans="1:5" s="103" customFormat="1" ht="18.75" x14ac:dyDescent="0.3"/>
    <row r="49" s="103" customFormat="1" ht="18.75" x14ac:dyDescent="0.3"/>
    <row r="50" s="103" customFormat="1" ht="18.75" x14ac:dyDescent="0.3"/>
    <row r="51" s="103" customFormat="1" ht="18.75" x14ac:dyDescent="0.3"/>
  </sheetData>
  <phoneticPr fontId="67" type="noConversion"/>
  <pageMargins left="0.75" right="0.75" top="1" bottom="1" header="0.5" footer="0.5"/>
  <pageSetup scale="80" orientation="portrait" horizontalDpi="4294967292" verticalDpi="4294967292" r:id="rId1"/>
  <headerFooter>
    <oddFooter>&amp;L&amp;"Calibri,Regular"&amp;K000000&amp;A&amp;R&amp;"Calibri,Regular"&amp;K000000Page &amp;P of &amp;N</oddFooter>
  </headerFooter>
  <extLst>
    <ext xmlns:mx="http://schemas.microsoft.com/office/mac/excel/2008/main" uri="{64002731-A6B0-56B0-2670-7721B7C09600}">
      <mx:PLV Mode="1" OnePage="0" WScale="8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Layout" zoomScaleNormal="100" workbookViewId="0">
      <selection activeCell="A4" sqref="A4"/>
    </sheetView>
  </sheetViews>
  <sheetFormatPr defaultColWidth="11.42578125" defaultRowHeight="15" x14ac:dyDescent="0.25"/>
  <cols>
    <col min="2" max="2" width="10.5703125" style="35" customWidth="1"/>
    <col min="3" max="3" width="3" style="37" customWidth="1"/>
    <col min="4" max="4" width="12" style="35" customWidth="1"/>
    <col min="5" max="5" width="13.140625" style="35" customWidth="1"/>
    <col min="6" max="6" width="15" style="35" customWidth="1"/>
    <col min="7" max="7" width="12" style="35" customWidth="1"/>
    <col min="8" max="8" width="10.140625" style="35" customWidth="1"/>
    <col min="9" max="10" width="12" style="35" customWidth="1"/>
    <col min="11" max="11" width="3.140625" style="35" customWidth="1"/>
    <col min="12" max="12" width="6.85546875" style="35" customWidth="1"/>
    <col min="13" max="13" width="15.42578125" customWidth="1"/>
    <col min="14" max="14" width="12.7109375" customWidth="1"/>
    <col min="15" max="15" width="14.5703125" customWidth="1"/>
    <col min="16" max="18" width="12" customWidth="1"/>
    <col min="19" max="19" width="15.85546875" customWidth="1"/>
  </cols>
  <sheetData>
    <row r="1" spans="1:19" ht="20.25" x14ac:dyDescent="0.3">
      <c r="A1" s="54" t="s">
        <v>2</v>
      </c>
      <c r="B1" s="54"/>
      <c r="C1" s="54"/>
      <c r="D1" s="54"/>
      <c r="E1" s="54"/>
      <c r="F1" s="54"/>
      <c r="G1" s="54"/>
      <c r="H1" s="54"/>
      <c r="I1" s="54"/>
      <c r="J1" s="54"/>
    </row>
    <row r="2" spans="1:19" ht="20.25" x14ac:dyDescent="0.3">
      <c r="A2" s="54" t="s">
        <v>125</v>
      </c>
      <c r="B2" s="54"/>
      <c r="C2" s="54"/>
      <c r="D2" s="54"/>
      <c r="E2" s="54"/>
      <c r="F2" s="54"/>
      <c r="G2" s="54"/>
      <c r="H2" s="54"/>
      <c r="I2" s="54"/>
      <c r="J2" s="54"/>
    </row>
    <row r="3" spans="1:19" ht="18.75" x14ac:dyDescent="0.3">
      <c r="A3" s="55" t="s">
        <v>126</v>
      </c>
      <c r="B3" s="55"/>
      <c r="C3" s="55"/>
      <c r="D3" s="55"/>
      <c r="E3" s="55"/>
      <c r="F3" s="55"/>
      <c r="G3" s="55"/>
      <c r="H3" s="55"/>
      <c r="I3" s="55"/>
      <c r="J3" s="55"/>
    </row>
    <row r="4" spans="1:19" ht="15.75" thickBot="1" x14ac:dyDescent="0.3"/>
    <row r="5" spans="1:19" s="1" customFormat="1" ht="60.75" thickBot="1" x14ac:dyDescent="0.3">
      <c r="A5" s="4" t="s">
        <v>0</v>
      </c>
      <c r="B5" s="47" t="s">
        <v>74</v>
      </c>
      <c r="C5" s="10"/>
      <c r="D5" s="11" t="s">
        <v>20</v>
      </c>
      <c r="E5" s="12" t="s">
        <v>27</v>
      </c>
      <c r="F5" s="12" t="s">
        <v>28</v>
      </c>
      <c r="G5" s="12" t="s">
        <v>22</v>
      </c>
      <c r="H5" s="12" t="s">
        <v>23</v>
      </c>
      <c r="I5" s="12" t="s">
        <v>21</v>
      </c>
      <c r="J5" s="13" t="s">
        <v>24</v>
      </c>
      <c r="K5" s="10"/>
      <c r="L5" s="4" t="s">
        <v>0</v>
      </c>
      <c r="M5" s="11" t="s">
        <v>26</v>
      </c>
      <c r="N5" s="12" t="s">
        <v>27</v>
      </c>
      <c r="O5" s="12" t="s">
        <v>28</v>
      </c>
      <c r="P5" s="12" t="s">
        <v>22</v>
      </c>
      <c r="Q5" s="12" t="s">
        <v>23</v>
      </c>
      <c r="R5" s="12" t="s">
        <v>21</v>
      </c>
      <c r="S5" s="13" t="s">
        <v>29</v>
      </c>
    </row>
    <row r="6" spans="1:19" x14ac:dyDescent="0.25">
      <c r="A6" s="6">
        <v>2014</v>
      </c>
      <c r="B6" s="48">
        <f>'Cost Source Tab'!AW6</f>
        <v>19917.566000000003</v>
      </c>
      <c r="D6" s="36">
        <f>'Assump&amp;Instruct'!E22</f>
        <v>653292</v>
      </c>
      <c r="E6" s="37">
        <f>IF(D6&gt;B6,B6,D6)</f>
        <v>19917.566000000003</v>
      </c>
      <c r="F6" s="37">
        <v>0</v>
      </c>
      <c r="G6" s="37">
        <f>D6-(E6*0.5)+(F6*0.5)</f>
        <v>643333.21699999995</v>
      </c>
      <c r="H6" s="38">
        <v>0.02</v>
      </c>
      <c r="I6" s="37">
        <f>G6*H6*('Assump&amp;Instruct'!E24/12)</f>
        <v>4288.8881133333325</v>
      </c>
      <c r="J6" s="39">
        <f>D6-E6+F6+I6</f>
        <v>637663.32211333339</v>
      </c>
      <c r="L6" s="6">
        <v>2014</v>
      </c>
      <c r="M6" s="36">
        <v>0</v>
      </c>
      <c r="N6" s="37">
        <f t="shared" ref="N6:N59" si="0">IF(D6&gt;E6, 0,B6-E6)</f>
        <v>0</v>
      </c>
      <c r="O6" s="37">
        <f>'Assump&amp;Instruct'!E31</f>
        <v>16485.429787249472</v>
      </c>
      <c r="P6" s="46" t="s">
        <v>25</v>
      </c>
      <c r="Q6" s="38">
        <v>0.02</v>
      </c>
      <c r="R6" s="37">
        <v>0</v>
      </c>
      <c r="S6" s="39">
        <f>M6-N6+O6+R6</f>
        <v>16485.429787249472</v>
      </c>
    </row>
    <row r="7" spans="1:19" x14ac:dyDescent="0.25">
      <c r="A7" s="6">
        <v>2015</v>
      </c>
      <c r="B7" s="48">
        <f>'Cost Source Tab'!AW7</f>
        <v>95516.370455336786</v>
      </c>
      <c r="D7" s="36">
        <f>J6</f>
        <v>637663.32211333339</v>
      </c>
      <c r="E7" s="37">
        <f t="shared" ref="E7:E68" si="1">IF(D7&gt;B7,B7,D7)</f>
        <v>95516.370455336786</v>
      </c>
      <c r="F7" s="37">
        <v>0</v>
      </c>
      <c r="G7" s="37">
        <f>D7-(E7*0.5)+(F7*0.5)</f>
        <v>589905.13688566501</v>
      </c>
      <c r="H7" s="38">
        <v>0.02</v>
      </c>
      <c r="I7" s="37">
        <f>G7*H7</f>
        <v>11798.1027377133</v>
      </c>
      <c r="J7" s="39">
        <f t="shared" ref="J7:J68" si="2">D7-E7+F7+I7</f>
        <v>553945.05439570989</v>
      </c>
      <c r="L7" s="6">
        <v>2015</v>
      </c>
      <c r="M7" s="36">
        <f>S6</f>
        <v>16485.429787249472</v>
      </c>
      <c r="N7" s="37">
        <f t="shared" si="0"/>
        <v>0</v>
      </c>
      <c r="O7" s="37">
        <v>0</v>
      </c>
      <c r="P7" s="37">
        <f>M7-(N7*0.5)+(O7*0.5)</f>
        <v>16485.429787249472</v>
      </c>
      <c r="Q7" s="38">
        <v>0.02</v>
      </c>
      <c r="R7" s="37">
        <f>P7*Q7</f>
        <v>329.70859574498945</v>
      </c>
      <c r="S7" s="39">
        <f t="shared" ref="S7:S68" si="3">M7-N7+O7+R7</f>
        <v>16815.138382994461</v>
      </c>
    </row>
    <row r="8" spans="1:19" x14ac:dyDescent="0.25">
      <c r="A8" s="6">
        <v>2016</v>
      </c>
      <c r="B8" s="48">
        <f>'Cost Source Tab'!AW8</f>
        <v>65631.175991810189</v>
      </c>
      <c r="D8" s="36">
        <f t="shared" ref="D8:D68" si="4">J7</f>
        <v>553945.05439570989</v>
      </c>
      <c r="E8" s="37">
        <f t="shared" si="1"/>
        <v>65631.175991810189</v>
      </c>
      <c r="F8" s="37">
        <v>0</v>
      </c>
      <c r="G8" s="37">
        <f t="shared" ref="G8:G68" si="5">D8-(E8*0.5)+(F8*0.5)</f>
        <v>521129.46639980481</v>
      </c>
      <c r="H8" s="38">
        <v>0.02</v>
      </c>
      <c r="I8" s="37">
        <f t="shared" ref="I8:I68" si="6">G8*H8</f>
        <v>10422.589327996096</v>
      </c>
      <c r="J8" s="39">
        <f t="shared" si="2"/>
        <v>498736.4677318958</v>
      </c>
      <c r="L8" s="6">
        <v>2016</v>
      </c>
      <c r="M8" s="36">
        <f t="shared" ref="M8:M68" si="7">S7</f>
        <v>16815.138382994461</v>
      </c>
      <c r="N8" s="37">
        <f t="shared" si="0"/>
        <v>0</v>
      </c>
      <c r="O8" s="37">
        <v>0</v>
      </c>
      <c r="P8" s="37">
        <f t="shared" ref="P8:P68" si="8">M8-(N8*0.5)+(O8*0.5)</f>
        <v>16815.138382994461</v>
      </c>
      <c r="Q8" s="38">
        <v>0.02</v>
      </c>
      <c r="R8" s="37">
        <f t="shared" ref="R8:R68" si="9">P8*Q8</f>
        <v>336.30276765988924</v>
      </c>
      <c r="S8" s="39">
        <f t="shared" si="3"/>
        <v>17151.441150654351</v>
      </c>
    </row>
    <row r="9" spans="1:19" x14ac:dyDescent="0.25">
      <c r="A9" s="6">
        <v>2017</v>
      </c>
      <c r="B9" s="48">
        <f>'Cost Source Tab'!AW9</f>
        <v>34545.195210693993</v>
      </c>
      <c r="D9" s="36">
        <f t="shared" si="4"/>
        <v>498736.4677318958</v>
      </c>
      <c r="E9" s="37">
        <f t="shared" si="1"/>
        <v>34545.195210693993</v>
      </c>
      <c r="F9" s="37">
        <v>0</v>
      </c>
      <c r="G9" s="37">
        <f t="shared" si="5"/>
        <v>481463.87012654881</v>
      </c>
      <c r="H9" s="38">
        <v>0.02</v>
      </c>
      <c r="I9" s="37">
        <f t="shared" si="6"/>
        <v>9629.2774025309755</v>
      </c>
      <c r="J9" s="39">
        <f t="shared" si="2"/>
        <v>473820.54992373276</v>
      </c>
      <c r="L9" s="6">
        <v>2017</v>
      </c>
      <c r="M9" s="36">
        <f t="shared" si="7"/>
        <v>17151.441150654351</v>
      </c>
      <c r="N9" s="37">
        <f t="shared" si="0"/>
        <v>0</v>
      </c>
      <c r="O9" s="37">
        <v>0</v>
      </c>
      <c r="P9" s="37">
        <f t="shared" si="8"/>
        <v>17151.441150654351</v>
      </c>
      <c r="Q9" s="38">
        <v>0.02</v>
      </c>
      <c r="R9" s="37">
        <f t="shared" si="9"/>
        <v>343.02882301308705</v>
      </c>
      <c r="S9" s="39">
        <f t="shared" si="3"/>
        <v>17494.469973667437</v>
      </c>
    </row>
    <row r="10" spans="1:19" x14ac:dyDescent="0.25">
      <c r="A10" s="6">
        <v>2018</v>
      </c>
      <c r="B10" s="48">
        <f>'Cost Source Tab'!AW10</f>
        <v>36980.770401506496</v>
      </c>
      <c r="D10" s="36">
        <f t="shared" si="4"/>
        <v>473820.54992373276</v>
      </c>
      <c r="E10" s="37">
        <f t="shared" si="1"/>
        <v>36980.770401506496</v>
      </c>
      <c r="F10" s="37">
        <v>0</v>
      </c>
      <c r="G10" s="37">
        <f t="shared" si="5"/>
        <v>455330.16472297953</v>
      </c>
      <c r="H10" s="38">
        <v>0.02</v>
      </c>
      <c r="I10" s="37">
        <f t="shared" si="6"/>
        <v>9106.6032944595918</v>
      </c>
      <c r="J10" s="39">
        <f t="shared" si="2"/>
        <v>445946.38281668583</v>
      </c>
      <c r="L10" s="6">
        <v>2018</v>
      </c>
      <c r="M10" s="36">
        <f t="shared" si="7"/>
        <v>17494.469973667437</v>
      </c>
      <c r="N10" s="37">
        <f t="shared" si="0"/>
        <v>0</v>
      </c>
      <c r="O10" s="37">
        <v>0</v>
      </c>
      <c r="P10" s="37">
        <f t="shared" si="8"/>
        <v>17494.469973667437</v>
      </c>
      <c r="Q10" s="38">
        <v>0.02</v>
      </c>
      <c r="R10" s="37">
        <f t="shared" si="9"/>
        <v>349.88939947334876</v>
      </c>
      <c r="S10" s="39">
        <f t="shared" si="3"/>
        <v>17844.359373140785</v>
      </c>
    </row>
    <row r="11" spans="1:19" x14ac:dyDescent="0.25">
      <c r="A11" s="6">
        <v>2019</v>
      </c>
      <c r="B11" s="48">
        <f>'Cost Source Tab'!AW11</f>
        <v>58287.687107560574</v>
      </c>
      <c r="D11" s="36">
        <f t="shared" si="4"/>
        <v>445946.38281668583</v>
      </c>
      <c r="E11" s="37">
        <f t="shared" si="1"/>
        <v>58287.687107560574</v>
      </c>
      <c r="F11" s="37">
        <v>0</v>
      </c>
      <c r="G11" s="37">
        <f t="shared" si="5"/>
        <v>416802.53926290554</v>
      </c>
      <c r="H11" s="38">
        <v>0.02</v>
      </c>
      <c r="I11" s="37">
        <f t="shared" si="6"/>
        <v>8336.0507852581104</v>
      </c>
      <c r="J11" s="39">
        <f t="shared" si="2"/>
        <v>395994.74649438338</v>
      </c>
      <c r="L11" s="6">
        <v>2019</v>
      </c>
      <c r="M11" s="36">
        <f t="shared" si="7"/>
        <v>17844.359373140785</v>
      </c>
      <c r="N11" s="37">
        <f t="shared" si="0"/>
        <v>0</v>
      </c>
      <c r="O11" s="37">
        <v>0</v>
      </c>
      <c r="P11" s="37">
        <f t="shared" si="8"/>
        <v>17844.359373140785</v>
      </c>
      <c r="Q11" s="38">
        <v>0.02</v>
      </c>
      <c r="R11" s="37">
        <f t="shared" si="9"/>
        <v>356.88718746281569</v>
      </c>
      <c r="S11" s="39">
        <f t="shared" si="3"/>
        <v>18201.246560603602</v>
      </c>
    </row>
    <row r="12" spans="1:19" x14ac:dyDescent="0.25">
      <c r="A12" s="6">
        <v>2020</v>
      </c>
      <c r="B12" s="48">
        <f>'Cost Source Tab'!AW12</f>
        <v>38508.330649091957</v>
      </c>
      <c r="D12" s="36">
        <f t="shared" si="4"/>
        <v>395994.74649438338</v>
      </c>
      <c r="E12" s="37">
        <f t="shared" si="1"/>
        <v>38508.330649091957</v>
      </c>
      <c r="F12" s="37">
        <v>0</v>
      </c>
      <c r="G12" s="37">
        <f t="shared" si="5"/>
        <v>376740.58116983739</v>
      </c>
      <c r="H12" s="38">
        <v>0.02</v>
      </c>
      <c r="I12" s="37">
        <f t="shared" si="6"/>
        <v>7534.8116233967476</v>
      </c>
      <c r="J12" s="39">
        <f t="shared" si="2"/>
        <v>365021.22746868816</v>
      </c>
      <c r="L12" s="6">
        <v>2020</v>
      </c>
      <c r="M12" s="36">
        <f t="shared" si="7"/>
        <v>18201.246560603602</v>
      </c>
      <c r="N12" s="37">
        <f t="shared" si="0"/>
        <v>0</v>
      </c>
      <c r="O12" s="37">
        <v>0</v>
      </c>
      <c r="P12" s="37">
        <f t="shared" si="8"/>
        <v>18201.246560603602</v>
      </c>
      <c r="Q12" s="38">
        <v>0.02</v>
      </c>
      <c r="R12" s="37">
        <f t="shared" si="9"/>
        <v>364.02493121207203</v>
      </c>
      <c r="S12" s="39">
        <f t="shared" si="3"/>
        <v>18565.271491815674</v>
      </c>
    </row>
    <row r="13" spans="1:19" x14ac:dyDescent="0.25">
      <c r="A13" s="6">
        <v>2021</v>
      </c>
      <c r="B13" s="48">
        <f>'Cost Source Tab'!AW13</f>
        <v>9236.9019944387401</v>
      </c>
      <c r="D13" s="36">
        <f t="shared" si="4"/>
        <v>365021.22746868816</v>
      </c>
      <c r="E13" s="37">
        <f t="shared" si="1"/>
        <v>9236.9019944387401</v>
      </c>
      <c r="F13" s="37">
        <v>0</v>
      </c>
      <c r="G13" s="37">
        <f t="shared" si="5"/>
        <v>360402.77647146879</v>
      </c>
      <c r="H13" s="38">
        <v>0.02</v>
      </c>
      <c r="I13" s="37">
        <f t="shared" si="6"/>
        <v>7208.0555294293763</v>
      </c>
      <c r="J13" s="39">
        <f t="shared" si="2"/>
        <v>362992.38100367883</v>
      </c>
      <c r="L13" s="6">
        <v>2021</v>
      </c>
      <c r="M13" s="36">
        <f t="shared" si="7"/>
        <v>18565.271491815674</v>
      </c>
      <c r="N13" s="37">
        <f t="shared" si="0"/>
        <v>0</v>
      </c>
      <c r="O13" s="37">
        <v>0</v>
      </c>
      <c r="P13" s="37">
        <f t="shared" si="8"/>
        <v>18565.271491815674</v>
      </c>
      <c r="Q13" s="38">
        <v>0.02</v>
      </c>
      <c r="R13" s="37">
        <f t="shared" si="9"/>
        <v>371.30542983631352</v>
      </c>
      <c r="S13" s="39">
        <f t="shared" si="3"/>
        <v>18936.576921651988</v>
      </c>
    </row>
    <row r="14" spans="1:19" x14ac:dyDescent="0.25">
      <c r="A14" s="6">
        <v>2022</v>
      </c>
      <c r="B14" s="48">
        <f>'Cost Source Tab'!AW14</f>
        <v>9186.9019944387401</v>
      </c>
      <c r="D14" s="36">
        <f t="shared" si="4"/>
        <v>362992.38100367883</v>
      </c>
      <c r="E14" s="37">
        <f t="shared" si="1"/>
        <v>9186.9019944387401</v>
      </c>
      <c r="F14" s="37">
        <v>0</v>
      </c>
      <c r="G14" s="37">
        <f t="shared" si="5"/>
        <v>358398.93000645947</v>
      </c>
      <c r="H14" s="38">
        <v>0.02</v>
      </c>
      <c r="I14" s="37">
        <f t="shared" si="6"/>
        <v>7167.9786001291895</v>
      </c>
      <c r="J14" s="39">
        <f t="shared" si="2"/>
        <v>360973.4576093693</v>
      </c>
      <c r="L14" s="6">
        <v>2022</v>
      </c>
      <c r="M14" s="36">
        <f t="shared" si="7"/>
        <v>18936.576921651988</v>
      </c>
      <c r="N14" s="37">
        <f t="shared" si="0"/>
        <v>0</v>
      </c>
      <c r="O14" s="37">
        <v>0</v>
      </c>
      <c r="P14" s="37">
        <f t="shared" si="8"/>
        <v>18936.576921651988</v>
      </c>
      <c r="Q14" s="38">
        <v>0.02</v>
      </c>
      <c r="R14" s="37">
        <f t="shared" si="9"/>
        <v>378.73153843303976</v>
      </c>
      <c r="S14" s="39">
        <f t="shared" si="3"/>
        <v>19315.308460085027</v>
      </c>
    </row>
    <row r="15" spans="1:19" x14ac:dyDescent="0.25">
      <c r="A15" s="6">
        <v>2023</v>
      </c>
      <c r="B15" s="48">
        <f>'Cost Source Tab'!AW15</f>
        <v>9186.9019944387401</v>
      </c>
      <c r="D15" s="36">
        <f t="shared" si="4"/>
        <v>360973.4576093693</v>
      </c>
      <c r="E15" s="37">
        <f t="shared" si="1"/>
        <v>9186.9019944387401</v>
      </c>
      <c r="F15" s="37">
        <v>0</v>
      </c>
      <c r="G15" s="37">
        <f t="shared" si="5"/>
        <v>356380.00661214994</v>
      </c>
      <c r="H15" s="38">
        <v>0.02</v>
      </c>
      <c r="I15" s="37">
        <f t="shared" si="6"/>
        <v>7127.6001322429993</v>
      </c>
      <c r="J15" s="39">
        <f t="shared" si="2"/>
        <v>358914.15574717359</v>
      </c>
      <c r="L15" s="6">
        <v>2023</v>
      </c>
      <c r="M15" s="36">
        <f t="shared" si="7"/>
        <v>19315.308460085027</v>
      </c>
      <c r="N15" s="37">
        <f t="shared" si="0"/>
        <v>0</v>
      </c>
      <c r="O15" s="37">
        <v>0</v>
      </c>
      <c r="P15" s="37">
        <f t="shared" si="8"/>
        <v>19315.308460085027</v>
      </c>
      <c r="Q15" s="38">
        <v>0.02</v>
      </c>
      <c r="R15" s="37">
        <f t="shared" si="9"/>
        <v>386.30616920170053</v>
      </c>
      <c r="S15" s="39">
        <f t="shared" si="3"/>
        <v>19701.614629286727</v>
      </c>
    </row>
    <row r="16" spans="1:19" x14ac:dyDescent="0.25">
      <c r="A16" s="6">
        <v>2024</v>
      </c>
      <c r="B16" s="48">
        <f>'Cost Source Tab'!AW16</f>
        <v>7656.6801916837794</v>
      </c>
      <c r="D16" s="36">
        <f t="shared" si="4"/>
        <v>358914.15574717359</v>
      </c>
      <c r="E16" s="37">
        <f t="shared" si="1"/>
        <v>7656.6801916837794</v>
      </c>
      <c r="F16" s="37">
        <v>0</v>
      </c>
      <c r="G16" s="37">
        <f t="shared" si="5"/>
        <v>355085.81565133168</v>
      </c>
      <c r="H16" s="38">
        <v>0.02</v>
      </c>
      <c r="I16" s="37">
        <f t="shared" si="6"/>
        <v>7101.7163130266335</v>
      </c>
      <c r="J16" s="39">
        <f t="shared" si="2"/>
        <v>358359.19186851644</v>
      </c>
      <c r="L16" s="6">
        <v>2024</v>
      </c>
      <c r="M16" s="36">
        <f t="shared" si="7"/>
        <v>19701.614629286727</v>
      </c>
      <c r="N16" s="37">
        <f t="shared" si="0"/>
        <v>0</v>
      </c>
      <c r="O16" s="37">
        <v>0</v>
      </c>
      <c r="P16" s="37">
        <f t="shared" si="8"/>
        <v>19701.614629286727</v>
      </c>
      <c r="Q16" s="38">
        <v>0.02</v>
      </c>
      <c r="R16" s="37">
        <f t="shared" si="9"/>
        <v>394.03229258573452</v>
      </c>
      <c r="S16" s="39">
        <f t="shared" si="3"/>
        <v>20095.646921872463</v>
      </c>
    </row>
    <row r="17" spans="1:19" x14ac:dyDescent="0.25">
      <c r="A17" s="6">
        <v>2025</v>
      </c>
      <c r="B17" s="48">
        <f>'Cost Source Tab'!AW17</f>
        <v>7586.9019944387401</v>
      </c>
      <c r="D17" s="36">
        <f t="shared" si="4"/>
        <v>358359.19186851644</v>
      </c>
      <c r="E17" s="37">
        <f t="shared" si="1"/>
        <v>7586.9019944387401</v>
      </c>
      <c r="F17" s="37">
        <v>0</v>
      </c>
      <c r="G17" s="37">
        <f t="shared" si="5"/>
        <v>354565.74087129708</v>
      </c>
      <c r="H17" s="38">
        <v>0.02</v>
      </c>
      <c r="I17" s="37">
        <f t="shared" si="6"/>
        <v>7091.3148174259413</v>
      </c>
      <c r="J17" s="39">
        <f t="shared" si="2"/>
        <v>357863.60469150369</v>
      </c>
      <c r="K17"/>
      <c r="L17" s="6">
        <v>2025</v>
      </c>
      <c r="M17" s="36">
        <f t="shared" si="7"/>
        <v>20095.646921872463</v>
      </c>
      <c r="N17" s="37">
        <f t="shared" si="0"/>
        <v>0</v>
      </c>
      <c r="O17" s="37">
        <v>0</v>
      </c>
      <c r="P17" s="37">
        <f t="shared" si="8"/>
        <v>20095.646921872463</v>
      </c>
      <c r="Q17" s="38">
        <v>0.02</v>
      </c>
      <c r="R17" s="37">
        <f t="shared" si="9"/>
        <v>401.91293843744927</v>
      </c>
      <c r="S17" s="39">
        <f t="shared" si="3"/>
        <v>20497.559860309913</v>
      </c>
    </row>
    <row r="18" spans="1:19" x14ac:dyDescent="0.25">
      <c r="A18" s="6">
        <v>2026</v>
      </c>
      <c r="B18" s="48">
        <f>'Cost Source Tab'!AW18</f>
        <v>7728.8019944387397</v>
      </c>
      <c r="D18" s="36">
        <f t="shared" si="4"/>
        <v>357863.60469150369</v>
      </c>
      <c r="E18" s="37">
        <f t="shared" si="1"/>
        <v>7728.8019944387397</v>
      </c>
      <c r="F18" s="37">
        <v>0</v>
      </c>
      <c r="G18" s="37">
        <f t="shared" si="5"/>
        <v>353999.20369428431</v>
      </c>
      <c r="H18" s="38">
        <v>0.02</v>
      </c>
      <c r="I18" s="37">
        <f t="shared" si="6"/>
        <v>7079.9840738856865</v>
      </c>
      <c r="J18" s="39">
        <f t="shared" si="2"/>
        <v>357214.7867709506</v>
      </c>
      <c r="K18"/>
      <c r="L18" s="6">
        <v>2026</v>
      </c>
      <c r="M18" s="36">
        <f t="shared" si="7"/>
        <v>20497.559860309913</v>
      </c>
      <c r="N18" s="37">
        <f t="shared" si="0"/>
        <v>0</v>
      </c>
      <c r="O18" s="37">
        <v>0</v>
      </c>
      <c r="P18" s="37">
        <f t="shared" si="8"/>
        <v>20497.559860309913</v>
      </c>
      <c r="Q18" s="38">
        <v>0.02</v>
      </c>
      <c r="R18" s="37">
        <f t="shared" si="9"/>
        <v>409.95119720619829</v>
      </c>
      <c r="S18" s="39">
        <f t="shared" si="3"/>
        <v>20907.511057516112</v>
      </c>
    </row>
    <row r="19" spans="1:19" x14ac:dyDescent="0.25">
      <c r="A19" s="6">
        <v>2027</v>
      </c>
      <c r="B19" s="48">
        <f>'Cost Source Tab'!AW19</f>
        <v>7778.8019944387397</v>
      </c>
      <c r="D19" s="36">
        <f t="shared" si="4"/>
        <v>357214.7867709506</v>
      </c>
      <c r="E19" s="37">
        <f t="shared" si="1"/>
        <v>7778.8019944387397</v>
      </c>
      <c r="F19" s="37">
        <v>0</v>
      </c>
      <c r="G19" s="37">
        <f t="shared" si="5"/>
        <v>353325.38577373122</v>
      </c>
      <c r="H19" s="38">
        <v>0.02</v>
      </c>
      <c r="I19" s="37">
        <f t="shared" si="6"/>
        <v>7066.507715474625</v>
      </c>
      <c r="J19" s="39">
        <f t="shared" si="2"/>
        <v>356502.49249198649</v>
      </c>
      <c r="K19"/>
      <c r="L19" s="6">
        <v>2027</v>
      </c>
      <c r="M19" s="36">
        <f t="shared" si="7"/>
        <v>20907.511057516112</v>
      </c>
      <c r="N19" s="37">
        <f t="shared" si="0"/>
        <v>0</v>
      </c>
      <c r="O19" s="37">
        <v>0</v>
      </c>
      <c r="P19" s="37">
        <f t="shared" si="8"/>
        <v>20907.511057516112</v>
      </c>
      <c r="Q19" s="38">
        <v>0.02</v>
      </c>
      <c r="R19" s="37">
        <f t="shared" si="9"/>
        <v>418.15022115032224</v>
      </c>
      <c r="S19" s="39">
        <f t="shared" si="3"/>
        <v>21325.661278666434</v>
      </c>
    </row>
    <row r="20" spans="1:19" x14ac:dyDescent="0.25">
      <c r="A20" s="6">
        <v>2028</v>
      </c>
      <c r="B20" s="48">
        <f>'Cost Source Tab'!AW20</f>
        <v>7748.580191683779</v>
      </c>
      <c r="D20" s="36">
        <f t="shared" si="4"/>
        <v>356502.49249198649</v>
      </c>
      <c r="E20" s="37">
        <f t="shared" si="1"/>
        <v>7748.580191683779</v>
      </c>
      <c r="F20" s="37">
        <v>0</v>
      </c>
      <c r="G20" s="37">
        <f t="shared" si="5"/>
        <v>352628.20239614462</v>
      </c>
      <c r="H20" s="38">
        <v>0.02</v>
      </c>
      <c r="I20" s="37">
        <f t="shared" si="6"/>
        <v>7052.5640479228923</v>
      </c>
      <c r="J20" s="39">
        <f t="shared" si="2"/>
        <v>355806.47634822561</v>
      </c>
      <c r="K20"/>
      <c r="L20" s="6">
        <v>2028</v>
      </c>
      <c r="M20" s="36">
        <f t="shared" si="7"/>
        <v>21325.661278666434</v>
      </c>
      <c r="N20" s="37">
        <f t="shared" si="0"/>
        <v>0</v>
      </c>
      <c r="O20" s="37">
        <v>0</v>
      </c>
      <c r="P20" s="37">
        <f t="shared" si="8"/>
        <v>21325.661278666434</v>
      </c>
      <c r="Q20" s="38">
        <v>0.02</v>
      </c>
      <c r="R20" s="37">
        <f t="shared" si="9"/>
        <v>426.51322557332867</v>
      </c>
      <c r="S20" s="39">
        <f t="shared" si="3"/>
        <v>21752.174504239763</v>
      </c>
    </row>
    <row r="21" spans="1:19" x14ac:dyDescent="0.25">
      <c r="A21" s="6">
        <v>2029</v>
      </c>
      <c r="B21" s="48">
        <f>'Cost Source Tab'!AW21</f>
        <v>7728.8019944387397</v>
      </c>
      <c r="D21" s="36">
        <f t="shared" si="4"/>
        <v>355806.47634822561</v>
      </c>
      <c r="E21" s="37">
        <f t="shared" si="1"/>
        <v>7728.8019944387397</v>
      </c>
      <c r="F21" s="37">
        <v>0</v>
      </c>
      <c r="G21" s="37">
        <f t="shared" si="5"/>
        <v>351942.07535100623</v>
      </c>
      <c r="H21" s="38">
        <v>0.02</v>
      </c>
      <c r="I21" s="37">
        <f t="shared" si="6"/>
        <v>7038.8415070201245</v>
      </c>
      <c r="J21" s="39">
        <f t="shared" si="2"/>
        <v>355116.51586080698</v>
      </c>
      <c r="K21"/>
      <c r="L21" s="6">
        <v>2029</v>
      </c>
      <c r="M21" s="36">
        <f t="shared" si="7"/>
        <v>21752.174504239763</v>
      </c>
      <c r="N21" s="37">
        <f t="shared" si="0"/>
        <v>0</v>
      </c>
      <c r="O21" s="37">
        <v>0</v>
      </c>
      <c r="P21" s="37">
        <f t="shared" si="8"/>
        <v>21752.174504239763</v>
      </c>
      <c r="Q21" s="38">
        <v>0.02</v>
      </c>
      <c r="R21" s="37">
        <f t="shared" si="9"/>
        <v>435.04349008479528</v>
      </c>
      <c r="S21" s="39">
        <f t="shared" si="3"/>
        <v>22187.217994324557</v>
      </c>
    </row>
    <row r="22" spans="1:19" x14ac:dyDescent="0.25">
      <c r="A22" s="6">
        <v>2030</v>
      </c>
      <c r="B22" s="48">
        <f>'Cost Source Tab'!AW22</f>
        <v>7778.8019944387397</v>
      </c>
      <c r="D22" s="36">
        <f t="shared" si="4"/>
        <v>355116.51586080698</v>
      </c>
      <c r="E22" s="37">
        <f t="shared" si="1"/>
        <v>7778.8019944387397</v>
      </c>
      <c r="F22" s="37">
        <v>0</v>
      </c>
      <c r="G22" s="37">
        <f t="shared" si="5"/>
        <v>351227.1148635876</v>
      </c>
      <c r="H22" s="38">
        <v>0.02</v>
      </c>
      <c r="I22" s="37">
        <f t="shared" si="6"/>
        <v>7024.5422972717524</v>
      </c>
      <c r="J22" s="39">
        <f t="shared" si="2"/>
        <v>354362.25616364001</v>
      </c>
      <c r="K22"/>
      <c r="L22" s="6">
        <v>2030</v>
      </c>
      <c r="M22" s="36">
        <f t="shared" si="7"/>
        <v>22187.217994324557</v>
      </c>
      <c r="N22" s="37">
        <f t="shared" si="0"/>
        <v>0</v>
      </c>
      <c r="O22" s="37">
        <v>0</v>
      </c>
      <c r="P22" s="37">
        <f t="shared" si="8"/>
        <v>22187.217994324557</v>
      </c>
      <c r="Q22" s="38">
        <v>0.02</v>
      </c>
      <c r="R22" s="37">
        <f t="shared" si="9"/>
        <v>443.74435988649117</v>
      </c>
      <c r="S22" s="39">
        <f t="shared" si="3"/>
        <v>22630.962354211049</v>
      </c>
    </row>
    <row r="23" spans="1:19" x14ac:dyDescent="0.25">
      <c r="A23" s="6">
        <v>2031</v>
      </c>
      <c r="B23" s="48">
        <f>'Cost Source Tab'!AW23</f>
        <v>7728.8019944387397</v>
      </c>
      <c r="D23" s="36">
        <f t="shared" si="4"/>
        <v>354362.25616364001</v>
      </c>
      <c r="E23" s="37">
        <f t="shared" si="1"/>
        <v>7728.8019944387397</v>
      </c>
      <c r="F23" s="37">
        <v>0</v>
      </c>
      <c r="G23" s="37">
        <f t="shared" si="5"/>
        <v>350497.85516642063</v>
      </c>
      <c r="H23" s="38">
        <v>0.02</v>
      </c>
      <c r="I23" s="37">
        <f t="shared" si="6"/>
        <v>7009.9571033284128</v>
      </c>
      <c r="J23" s="39">
        <f t="shared" si="2"/>
        <v>353643.41127252969</v>
      </c>
      <c r="K23"/>
      <c r="L23" s="6">
        <v>2031</v>
      </c>
      <c r="M23" s="36">
        <f t="shared" si="7"/>
        <v>22630.962354211049</v>
      </c>
      <c r="N23" s="37">
        <f t="shared" si="0"/>
        <v>0</v>
      </c>
      <c r="O23" s="37">
        <v>0</v>
      </c>
      <c r="P23" s="37">
        <f t="shared" si="8"/>
        <v>22630.962354211049</v>
      </c>
      <c r="Q23" s="38">
        <v>0.02</v>
      </c>
      <c r="R23" s="37">
        <f t="shared" si="9"/>
        <v>452.619247084221</v>
      </c>
      <c r="S23" s="39">
        <f t="shared" si="3"/>
        <v>23083.581601295271</v>
      </c>
    </row>
    <row r="24" spans="1:19" x14ac:dyDescent="0.25">
      <c r="A24" s="6">
        <v>2032</v>
      </c>
      <c r="B24" s="48">
        <f>'Cost Source Tab'!AW24</f>
        <v>7748.580191683779</v>
      </c>
      <c r="D24" s="36">
        <f t="shared" si="4"/>
        <v>353643.41127252969</v>
      </c>
      <c r="E24" s="37">
        <f t="shared" si="1"/>
        <v>7748.580191683779</v>
      </c>
      <c r="F24" s="37">
        <v>0</v>
      </c>
      <c r="G24" s="37">
        <f t="shared" si="5"/>
        <v>349769.12117668783</v>
      </c>
      <c r="H24" s="38">
        <v>0.02</v>
      </c>
      <c r="I24" s="37">
        <f t="shared" si="6"/>
        <v>6995.382423533757</v>
      </c>
      <c r="J24" s="39">
        <f t="shared" si="2"/>
        <v>352890.21350437967</v>
      </c>
      <c r="K24"/>
      <c r="L24" s="6">
        <v>2032</v>
      </c>
      <c r="M24" s="36">
        <f t="shared" si="7"/>
        <v>23083.581601295271</v>
      </c>
      <c r="N24" s="37">
        <f t="shared" si="0"/>
        <v>0</v>
      </c>
      <c r="O24" s="37">
        <v>0</v>
      </c>
      <c r="P24" s="37">
        <f t="shared" si="8"/>
        <v>23083.581601295271</v>
      </c>
      <c r="Q24" s="38">
        <v>0.02</v>
      </c>
      <c r="R24" s="37">
        <f t="shared" si="9"/>
        <v>461.67163202590541</v>
      </c>
      <c r="S24" s="39">
        <f t="shared" si="3"/>
        <v>23545.253233321175</v>
      </c>
    </row>
    <row r="25" spans="1:19" x14ac:dyDescent="0.25">
      <c r="A25" s="6">
        <v>2033</v>
      </c>
      <c r="B25" s="48">
        <f>'Cost Source Tab'!AW25</f>
        <v>7778.8019944387397</v>
      </c>
      <c r="D25" s="36">
        <f t="shared" si="4"/>
        <v>352890.21350437967</v>
      </c>
      <c r="E25" s="37">
        <f t="shared" si="1"/>
        <v>7778.8019944387397</v>
      </c>
      <c r="F25" s="37">
        <v>0</v>
      </c>
      <c r="G25" s="37">
        <f t="shared" si="5"/>
        <v>349000.8125071603</v>
      </c>
      <c r="H25" s="38">
        <v>0.02</v>
      </c>
      <c r="I25" s="37">
        <f t="shared" si="6"/>
        <v>6980.016250143206</v>
      </c>
      <c r="J25" s="39">
        <f t="shared" si="2"/>
        <v>352091.42776008416</v>
      </c>
      <c r="K25"/>
      <c r="L25" s="6">
        <v>2033</v>
      </c>
      <c r="M25" s="36">
        <f t="shared" si="7"/>
        <v>23545.253233321175</v>
      </c>
      <c r="N25" s="37">
        <f t="shared" si="0"/>
        <v>0</v>
      </c>
      <c r="O25" s="37">
        <v>0</v>
      </c>
      <c r="P25" s="37">
        <f t="shared" si="8"/>
        <v>23545.253233321175</v>
      </c>
      <c r="Q25" s="38">
        <v>0.02</v>
      </c>
      <c r="R25" s="37">
        <f t="shared" si="9"/>
        <v>470.90506466642353</v>
      </c>
      <c r="S25" s="39">
        <f t="shared" si="3"/>
        <v>24016.158297987597</v>
      </c>
    </row>
    <row r="26" spans="1:19" x14ac:dyDescent="0.25">
      <c r="A26" s="6">
        <v>2034</v>
      </c>
      <c r="B26" s="48">
        <f>'Cost Source Tab'!AW26</f>
        <v>7728.8019944387397</v>
      </c>
      <c r="D26" s="36">
        <f t="shared" si="4"/>
        <v>352091.42776008416</v>
      </c>
      <c r="E26" s="37">
        <f t="shared" si="1"/>
        <v>7728.8019944387397</v>
      </c>
      <c r="F26" s="37">
        <v>0</v>
      </c>
      <c r="G26" s="37">
        <f t="shared" si="5"/>
        <v>348227.02676286479</v>
      </c>
      <c r="H26" s="38">
        <v>0.02</v>
      </c>
      <c r="I26" s="37">
        <f t="shared" si="6"/>
        <v>6964.5405352572961</v>
      </c>
      <c r="J26" s="39">
        <f t="shared" si="2"/>
        <v>351327.16630090273</v>
      </c>
      <c r="K26"/>
      <c r="L26" s="6">
        <v>2034</v>
      </c>
      <c r="M26" s="36">
        <f t="shared" si="7"/>
        <v>24016.158297987597</v>
      </c>
      <c r="N26" s="37">
        <f t="shared" si="0"/>
        <v>0</v>
      </c>
      <c r="O26" s="37">
        <v>0</v>
      </c>
      <c r="P26" s="37">
        <f t="shared" si="8"/>
        <v>24016.158297987597</v>
      </c>
      <c r="Q26" s="38">
        <v>0.02</v>
      </c>
      <c r="R26" s="37">
        <f t="shared" si="9"/>
        <v>480.32316595975192</v>
      </c>
      <c r="S26" s="39">
        <f t="shared" si="3"/>
        <v>24496.481463947348</v>
      </c>
    </row>
    <row r="27" spans="1:19" x14ac:dyDescent="0.25">
      <c r="A27" s="6">
        <v>2035</v>
      </c>
      <c r="B27" s="48">
        <f>'Cost Source Tab'!AW27</f>
        <v>7728.8019944387397</v>
      </c>
      <c r="D27" s="36">
        <f t="shared" si="4"/>
        <v>351327.16630090273</v>
      </c>
      <c r="E27" s="37">
        <f t="shared" si="1"/>
        <v>7728.8019944387397</v>
      </c>
      <c r="F27" s="37">
        <v>0</v>
      </c>
      <c r="G27" s="37">
        <f t="shared" si="5"/>
        <v>347462.76530368335</v>
      </c>
      <c r="H27" s="38">
        <v>0.02</v>
      </c>
      <c r="I27" s="37">
        <f t="shared" si="6"/>
        <v>6949.2553060736673</v>
      </c>
      <c r="J27" s="39">
        <f t="shared" si="2"/>
        <v>350547.61961253762</v>
      </c>
      <c r="K27"/>
      <c r="L27" s="6">
        <v>2035</v>
      </c>
      <c r="M27" s="36">
        <f t="shared" si="7"/>
        <v>24496.481463947348</v>
      </c>
      <c r="N27" s="37">
        <f t="shared" si="0"/>
        <v>0</v>
      </c>
      <c r="O27" s="37">
        <v>0</v>
      </c>
      <c r="P27" s="37">
        <f t="shared" si="8"/>
        <v>24496.481463947348</v>
      </c>
      <c r="Q27" s="38">
        <v>0.02</v>
      </c>
      <c r="R27" s="37">
        <f t="shared" si="9"/>
        <v>489.92962927894695</v>
      </c>
      <c r="S27" s="39">
        <f t="shared" si="3"/>
        <v>24986.411093226296</v>
      </c>
    </row>
    <row r="28" spans="1:19" x14ac:dyDescent="0.25">
      <c r="A28" s="6">
        <v>2036</v>
      </c>
      <c r="B28" s="48">
        <f>'Cost Source Tab'!AW28</f>
        <v>7798.580191683779</v>
      </c>
      <c r="D28" s="36">
        <f t="shared" si="4"/>
        <v>350547.61961253762</v>
      </c>
      <c r="E28" s="37">
        <f t="shared" si="1"/>
        <v>7798.580191683779</v>
      </c>
      <c r="F28" s="37">
        <v>0</v>
      </c>
      <c r="G28" s="37">
        <f t="shared" si="5"/>
        <v>346648.32951669575</v>
      </c>
      <c r="H28" s="38">
        <v>0.02</v>
      </c>
      <c r="I28" s="37">
        <f t="shared" si="6"/>
        <v>6932.9665903339155</v>
      </c>
      <c r="J28" s="39">
        <f t="shared" si="2"/>
        <v>349682.00601118774</v>
      </c>
      <c r="K28"/>
      <c r="L28" s="6">
        <v>2036</v>
      </c>
      <c r="M28" s="36">
        <f t="shared" si="7"/>
        <v>24986.411093226296</v>
      </c>
      <c r="N28" s="37">
        <f t="shared" si="0"/>
        <v>0</v>
      </c>
      <c r="O28" s="37">
        <v>0</v>
      </c>
      <c r="P28" s="37">
        <f t="shared" si="8"/>
        <v>24986.411093226296</v>
      </c>
      <c r="Q28" s="38">
        <v>0.02</v>
      </c>
      <c r="R28" s="37">
        <f t="shared" si="9"/>
        <v>499.72822186452595</v>
      </c>
      <c r="S28" s="39">
        <f t="shared" si="3"/>
        <v>25486.139315090822</v>
      </c>
    </row>
    <row r="29" spans="1:19" x14ac:dyDescent="0.25">
      <c r="A29" s="6">
        <v>2037</v>
      </c>
      <c r="B29" s="48">
        <f>'Cost Source Tab'!AW29</f>
        <v>7728.8019944387397</v>
      </c>
      <c r="D29" s="36">
        <f t="shared" si="4"/>
        <v>349682.00601118774</v>
      </c>
      <c r="E29" s="37">
        <f t="shared" si="1"/>
        <v>7728.8019944387397</v>
      </c>
      <c r="F29" s="37">
        <v>0</v>
      </c>
      <c r="G29" s="37">
        <f t="shared" si="5"/>
        <v>345817.60501396836</v>
      </c>
      <c r="H29" s="38">
        <v>0.02</v>
      </c>
      <c r="I29" s="37">
        <f t="shared" si="6"/>
        <v>6916.3521002793677</v>
      </c>
      <c r="J29" s="39">
        <f t="shared" si="2"/>
        <v>348869.55611702835</v>
      </c>
      <c r="K29"/>
      <c r="L29" s="6">
        <v>2037</v>
      </c>
      <c r="M29" s="36">
        <f t="shared" si="7"/>
        <v>25486.139315090822</v>
      </c>
      <c r="N29" s="37">
        <f t="shared" si="0"/>
        <v>0</v>
      </c>
      <c r="O29" s="37">
        <v>0</v>
      </c>
      <c r="P29" s="37">
        <f t="shared" si="8"/>
        <v>25486.139315090822</v>
      </c>
      <c r="Q29" s="38">
        <v>0.02</v>
      </c>
      <c r="R29" s="37">
        <f t="shared" si="9"/>
        <v>509.72278630181648</v>
      </c>
      <c r="S29" s="39">
        <f t="shared" si="3"/>
        <v>25995.862101392639</v>
      </c>
    </row>
    <row r="30" spans="1:19" x14ac:dyDescent="0.25">
      <c r="A30" s="6">
        <v>2038</v>
      </c>
      <c r="B30" s="48">
        <f>'Cost Source Tab'!AW30</f>
        <v>7728.8019944387397</v>
      </c>
      <c r="D30" s="36">
        <f t="shared" si="4"/>
        <v>348869.55611702835</v>
      </c>
      <c r="E30" s="37">
        <f t="shared" si="1"/>
        <v>7728.8019944387397</v>
      </c>
      <c r="F30" s="37">
        <v>0</v>
      </c>
      <c r="G30" s="37">
        <f t="shared" si="5"/>
        <v>345005.15511980897</v>
      </c>
      <c r="H30" s="38">
        <v>0.02</v>
      </c>
      <c r="I30" s="37">
        <f t="shared" si="6"/>
        <v>6900.1031023961796</v>
      </c>
      <c r="J30" s="39">
        <f t="shared" si="2"/>
        <v>348040.85722498578</v>
      </c>
      <c r="K30"/>
      <c r="L30" s="6">
        <v>2038</v>
      </c>
      <c r="M30" s="36">
        <f t="shared" si="7"/>
        <v>25995.862101392639</v>
      </c>
      <c r="N30" s="37">
        <f t="shared" si="0"/>
        <v>0</v>
      </c>
      <c r="O30" s="37">
        <v>0</v>
      </c>
      <c r="P30" s="37">
        <f t="shared" si="8"/>
        <v>25995.862101392639</v>
      </c>
      <c r="Q30" s="38">
        <v>0.02</v>
      </c>
      <c r="R30" s="37">
        <f t="shared" si="9"/>
        <v>519.91724202785281</v>
      </c>
      <c r="S30" s="39">
        <f t="shared" si="3"/>
        <v>26515.77934342049</v>
      </c>
    </row>
    <row r="31" spans="1:19" x14ac:dyDescent="0.25">
      <c r="A31" s="6">
        <v>2039</v>
      </c>
      <c r="B31" s="48">
        <f>'Cost Source Tab'!AW31</f>
        <v>7778.8019944387397</v>
      </c>
      <c r="D31" s="36">
        <f t="shared" si="4"/>
        <v>348040.85722498578</v>
      </c>
      <c r="E31" s="37">
        <f t="shared" si="1"/>
        <v>7778.8019944387397</v>
      </c>
      <c r="F31" s="37">
        <v>0</v>
      </c>
      <c r="G31" s="37">
        <f t="shared" si="5"/>
        <v>344151.45622776641</v>
      </c>
      <c r="H31" s="38">
        <v>0.02</v>
      </c>
      <c r="I31" s="37">
        <f t="shared" si="6"/>
        <v>6883.0291245553281</v>
      </c>
      <c r="J31" s="39">
        <f t="shared" si="2"/>
        <v>347145.08435510239</v>
      </c>
      <c r="K31"/>
      <c r="L31" s="6">
        <v>2039</v>
      </c>
      <c r="M31" s="36">
        <f t="shared" si="7"/>
        <v>26515.77934342049</v>
      </c>
      <c r="N31" s="37">
        <f t="shared" si="0"/>
        <v>0</v>
      </c>
      <c r="O31" s="37">
        <v>0</v>
      </c>
      <c r="P31" s="37">
        <f t="shared" si="8"/>
        <v>26515.77934342049</v>
      </c>
      <c r="Q31" s="38">
        <v>0.02</v>
      </c>
      <c r="R31" s="37">
        <f t="shared" si="9"/>
        <v>530.31558686840981</v>
      </c>
      <c r="S31" s="39">
        <f t="shared" si="3"/>
        <v>27046.094930288898</v>
      </c>
    </row>
    <row r="32" spans="1:19" x14ac:dyDescent="0.25">
      <c r="A32" s="6">
        <v>2040</v>
      </c>
      <c r="B32" s="48">
        <f>'Cost Source Tab'!AW32</f>
        <v>7748.580191683779</v>
      </c>
      <c r="D32" s="36">
        <f t="shared" si="4"/>
        <v>347145.08435510239</v>
      </c>
      <c r="E32" s="37">
        <f t="shared" si="1"/>
        <v>7748.580191683779</v>
      </c>
      <c r="F32" s="37">
        <v>0</v>
      </c>
      <c r="G32" s="37">
        <f t="shared" si="5"/>
        <v>343270.79425926052</v>
      </c>
      <c r="H32" s="38">
        <v>0.02</v>
      </c>
      <c r="I32" s="37">
        <f t="shared" si="6"/>
        <v>6865.4158851852108</v>
      </c>
      <c r="J32" s="39">
        <f t="shared" si="2"/>
        <v>346261.92004860379</v>
      </c>
      <c r="K32"/>
      <c r="L32" s="6">
        <v>2040</v>
      </c>
      <c r="M32" s="36">
        <f t="shared" si="7"/>
        <v>27046.094930288898</v>
      </c>
      <c r="N32" s="37">
        <f t="shared" si="0"/>
        <v>0</v>
      </c>
      <c r="O32" s="37">
        <v>0</v>
      </c>
      <c r="P32" s="37">
        <f t="shared" si="8"/>
        <v>27046.094930288898</v>
      </c>
      <c r="Q32" s="38">
        <v>0.02</v>
      </c>
      <c r="R32" s="37">
        <f t="shared" si="9"/>
        <v>540.92189860577798</v>
      </c>
      <c r="S32" s="39">
        <f t="shared" si="3"/>
        <v>27587.016828894677</v>
      </c>
    </row>
    <row r="33" spans="1:19" x14ac:dyDescent="0.25">
      <c r="A33" s="6">
        <v>2041</v>
      </c>
      <c r="B33" s="48">
        <f>'Cost Source Tab'!AW33</f>
        <v>7728.8019944387397</v>
      </c>
      <c r="D33" s="36">
        <f t="shared" si="4"/>
        <v>346261.92004860379</v>
      </c>
      <c r="E33" s="37">
        <f t="shared" si="1"/>
        <v>7728.8019944387397</v>
      </c>
      <c r="F33" s="37">
        <v>0</v>
      </c>
      <c r="G33" s="37">
        <f t="shared" si="5"/>
        <v>342397.51905138441</v>
      </c>
      <c r="H33" s="38">
        <v>0.02</v>
      </c>
      <c r="I33" s="37">
        <f t="shared" si="6"/>
        <v>6847.9503810276883</v>
      </c>
      <c r="J33" s="39">
        <f t="shared" si="2"/>
        <v>345381.06843519275</v>
      </c>
      <c r="K33"/>
      <c r="L33" s="6">
        <v>2041</v>
      </c>
      <c r="M33" s="36">
        <f t="shared" si="7"/>
        <v>27587.016828894677</v>
      </c>
      <c r="N33" s="37">
        <f t="shared" si="0"/>
        <v>0</v>
      </c>
      <c r="O33" s="37">
        <v>0</v>
      </c>
      <c r="P33" s="37">
        <f t="shared" si="8"/>
        <v>27587.016828894677</v>
      </c>
      <c r="Q33" s="38">
        <v>0.02</v>
      </c>
      <c r="R33" s="37">
        <f t="shared" si="9"/>
        <v>551.74033657789357</v>
      </c>
      <c r="S33" s="39">
        <f t="shared" si="3"/>
        <v>28138.757165472569</v>
      </c>
    </row>
    <row r="34" spans="1:19" x14ac:dyDescent="0.25">
      <c r="A34" s="6">
        <v>2042</v>
      </c>
      <c r="B34" s="48">
        <f>'Cost Source Tab'!AW34</f>
        <v>7778.8019944387397</v>
      </c>
      <c r="D34" s="36">
        <f t="shared" si="4"/>
        <v>345381.06843519275</v>
      </c>
      <c r="E34" s="37">
        <f t="shared" si="1"/>
        <v>7778.8019944387397</v>
      </c>
      <c r="F34" s="37">
        <v>0</v>
      </c>
      <c r="G34" s="37">
        <f t="shared" si="5"/>
        <v>341491.66743797337</v>
      </c>
      <c r="H34" s="38">
        <v>0.02</v>
      </c>
      <c r="I34" s="37">
        <f t="shared" si="6"/>
        <v>6829.8333487594673</v>
      </c>
      <c r="J34" s="39">
        <f t="shared" si="2"/>
        <v>344432.09978951345</v>
      </c>
      <c r="K34"/>
      <c r="L34" s="6">
        <v>2042</v>
      </c>
      <c r="M34" s="36">
        <f t="shared" si="7"/>
        <v>28138.757165472569</v>
      </c>
      <c r="N34" s="37">
        <f t="shared" si="0"/>
        <v>0</v>
      </c>
      <c r="O34" s="37">
        <v>0</v>
      </c>
      <c r="P34" s="37">
        <f t="shared" si="8"/>
        <v>28138.757165472569</v>
      </c>
      <c r="Q34" s="38">
        <v>0.02</v>
      </c>
      <c r="R34" s="37">
        <f t="shared" si="9"/>
        <v>562.77514330945144</v>
      </c>
      <c r="S34" s="39">
        <f t="shared" si="3"/>
        <v>28701.532308782022</v>
      </c>
    </row>
    <row r="35" spans="1:19" x14ac:dyDescent="0.25">
      <c r="A35" s="6">
        <v>2043</v>
      </c>
      <c r="B35" s="48">
        <f>'Cost Source Tab'!AW35</f>
        <v>7728.8019944387397</v>
      </c>
      <c r="D35" s="36">
        <f t="shared" si="4"/>
        <v>344432.09978951345</v>
      </c>
      <c r="E35" s="37">
        <f t="shared" si="1"/>
        <v>7728.8019944387397</v>
      </c>
      <c r="F35" s="37">
        <v>0</v>
      </c>
      <c r="G35" s="37">
        <f t="shared" si="5"/>
        <v>340567.69879229408</v>
      </c>
      <c r="H35" s="38">
        <v>0.02</v>
      </c>
      <c r="I35" s="37">
        <f t="shared" si="6"/>
        <v>6811.3539758458819</v>
      </c>
      <c r="J35" s="39">
        <f t="shared" si="2"/>
        <v>343514.65177092061</v>
      </c>
      <c r="K35"/>
      <c r="L35" s="6">
        <v>2043</v>
      </c>
      <c r="M35" s="36">
        <f t="shared" si="7"/>
        <v>28701.532308782022</v>
      </c>
      <c r="N35" s="37">
        <f t="shared" si="0"/>
        <v>0</v>
      </c>
      <c r="O35" s="37">
        <v>0</v>
      </c>
      <c r="P35" s="37">
        <f t="shared" si="8"/>
        <v>28701.532308782022</v>
      </c>
      <c r="Q35" s="38">
        <v>0.02</v>
      </c>
      <c r="R35" s="37">
        <f t="shared" si="9"/>
        <v>574.03064617564041</v>
      </c>
      <c r="S35" s="39">
        <f t="shared" si="3"/>
        <v>29275.562954957662</v>
      </c>
    </row>
    <row r="36" spans="1:19" x14ac:dyDescent="0.25">
      <c r="A36" s="6">
        <v>2044</v>
      </c>
      <c r="B36" s="48">
        <f>'Cost Source Tab'!AW36</f>
        <v>7748.580191683779</v>
      </c>
      <c r="D36" s="36">
        <f t="shared" si="4"/>
        <v>343514.65177092061</v>
      </c>
      <c r="E36" s="37">
        <f t="shared" si="1"/>
        <v>7748.580191683779</v>
      </c>
      <c r="F36" s="37">
        <v>0</v>
      </c>
      <c r="G36" s="37">
        <f t="shared" si="5"/>
        <v>339640.36167507875</v>
      </c>
      <c r="H36" s="38">
        <v>0.02</v>
      </c>
      <c r="I36" s="37">
        <f t="shared" si="6"/>
        <v>6792.807233501575</v>
      </c>
      <c r="J36" s="39">
        <f t="shared" si="2"/>
        <v>342558.8788127384</v>
      </c>
      <c r="K36"/>
      <c r="L36" s="6">
        <v>2044</v>
      </c>
      <c r="M36" s="36">
        <f t="shared" si="7"/>
        <v>29275.562954957662</v>
      </c>
      <c r="N36" s="37">
        <f t="shared" si="0"/>
        <v>0</v>
      </c>
      <c r="O36" s="37">
        <v>0</v>
      </c>
      <c r="P36" s="37">
        <f t="shared" si="8"/>
        <v>29275.562954957662</v>
      </c>
      <c r="Q36" s="38">
        <v>0.02</v>
      </c>
      <c r="R36" s="37">
        <f t="shared" si="9"/>
        <v>585.51125909915322</v>
      </c>
      <c r="S36" s="39">
        <f t="shared" si="3"/>
        <v>29861.074214056815</v>
      </c>
    </row>
    <row r="37" spans="1:19" x14ac:dyDescent="0.25">
      <c r="A37" s="6">
        <v>2045</v>
      </c>
      <c r="B37" s="48">
        <f>'Cost Source Tab'!AW37</f>
        <v>7778.8019944387397</v>
      </c>
      <c r="D37" s="36">
        <f t="shared" si="4"/>
        <v>342558.8788127384</v>
      </c>
      <c r="E37" s="37">
        <f t="shared" si="1"/>
        <v>7778.8019944387397</v>
      </c>
      <c r="F37" s="37">
        <v>0</v>
      </c>
      <c r="G37" s="37">
        <f t="shared" si="5"/>
        <v>338669.47781551903</v>
      </c>
      <c r="H37" s="38">
        <v>0.02</v>
      </c>
      <c r="I37" s="37">
        <f t="shared" si="6"/>
        <v>6773.3895563103806</v>
      </c>
      <c r="J37" s="39">
        <f t="shared" si="2"/>
        <v>341553.46637461003</v>
      </c>
      <c r="K37"/>
      <c r="L37" s="6">
        <v>2045</v>
      </c>
      <c r="M37" s="36">
        <f t="shared" si="7"/>
        <v>29861.074214056815</v>
      </c>
      <c r="N37" s="37">
        <f t="shared" si="0"/>
        <v>0</v>
      </c>
      <c r="O37" s="37">
        <v>0</v>
      </c>
      <c r="P37" s="37">
        <f t="shared" si="8"/>
        <v>29861.074214056815</v>
      </c>
      <c r="Q37" s="38">
        <v>0.02</v>
      </c>
      <c r="R37" s="37">
        <f t="shared" si="9"/>
        <v>597.22148428113633</v>
      </c>
      <c r="S37" s="39">
        <f t="shared" si="3"/>
        <v>30458.295698337952</v>
      </c>
    </row>
    <row r="38" spans="1:19" x14ac:dyDescent="0.25">
      <c r="A38" s="6">
        <v>2046</v>
      </c>
      <c r="B38" s="48">
        <f>'Cost Source Tab'!AW38</f>
        <v>7728.8019944387397</v>
      </c>
      <c r="D38" s="36">
        <f t="shared" si="4"/>
        <v>341553.46637461003</v>
      </c>
      <c r="E38" s="37">
        <f t="shared" si="1"/>
        <v>7728.8019944387397</v>
      </c>
      <c r="F38" s="37">
        <v>0</v>
      </c>
      <c r="G38" s="37">
        <f t="shared" si="5"/>
        <v>337689.06537739065</v>
      </c>
      <c r="H38" s="38">
        <v>0.02</v>
      </c>
      <c r="I38" s="37">
        <f t="shared" si="6"/>
        <v>6753.7813075478134</v>
      </c>
      <c r="J38" s="39">
        <f t="shared" si="2"/>
        <v>340578.4456877191</v>
      </c>
      <c r="K38"/>
      <c r="L38" s="6">
        <v>2046</v>
      </c>
      <c r="M38" s="36">
        <f t="shared" si="7"/>
        <v>30458.295698337952</v>
      </c>
      <c r="N38" s="37">
        <f t="shared" si="0"/>
        <v>0</v>
      </c>
      <c r="O38" s="37">
        <v>0</v>
      </c>
      <c r="P38" s="37">
        <f t="shared" si="8"/>
        <v>30458.295698337952</v>
      </c>
      <c r="Q38" s="38">
        <v>0.02</v>
      </c>
      <c r="R38" s="37">
        <f t="shared" si="9"/>
        <v>609.16591396675904</v>
      </c>
      <c r="S38" s="39">
        <f t="shared" si="3"/>
        <v>31067.461612304709</v>
      </c>
    </row>
    <row r="39" spans="1:19" x14ac:dyDescent="0.25">
      <c r="A39" s="6">
        <v>2047</v>
      </c>
      <c r="B39" s="48">
        <f>'Cost Source Tab'!AW39</f>
        <v>7728.8019944387397</v>
      </c>
      <c r="D39" s="36">
        <f t="shared" si="4"/>
        <v>340578.4456877191</v>
      </c>
      <c r="E39" s="37">
        <f t="shared" si="1"/>
        <v>7728.8019944387397</v>
      </c>
      <c r="F39" s="37">
        <v>0</v>
      </c>
      <c r="G39" s="37">
        <f t="shared" si="5"/>
        <v>336714.04469049972</v>
      </c>
      <c r="H39" s="38">
        <v>0.02</v>
      </c>
      <c r="I39" s="37">
        <f t="shared" si="6"/>
        <v>6734.2808938099943</v>
      </c>
      <c r="J39" s="39">
        <f t="shared" si="2"/>
        <v>339583.92458709033</v>
      </c>
      <c r="K39"/>
      <c r="L39" s="6">
        <v>2047</v>
      </c>
      <c r="M39" s="36">
        <f t="shared" si="7"/>
        <v>31067.461612304709</v>
      </c>
      <c r="N39" s="37">
        <f t="shared" si="0"/>
        <v>0</v>
      </c>
      <c r="O39" s="37">
        <v>0</v>
      </c>
      <c r="P39" s="37">
        <f t="shared" si="8"/>
        <v>31067.461612304709</v>
      </c>
      <c r="Q39" s="38">
        <v>0.02</v>
      </c>
      <c r="R39" s="37">
        <f t="shared" si="9"/>
        <v>621.34923224609418</v>
      </c>
      <c r="S39" s="39">
        <f t="shared" si="3"/>
        <v>31688.810844550804</v>
      </c>
    </row>
    <row r="40" spans="1:19" x14ac:dyDescent="0.25">
      <c r="A40" s="6">
        <v>2048</v>
      </c>
      <c r="B40" s="48">
        <f>'Cost Source Tab'!AW40</f>
        <v>7798.580191683779</v>
      </c>
      <c r="D40" s="36">
        <f t="shared" si="4"/>
        <v>339583.92458709033</v>
      </c>
      <c r="E40" s="37">
        <f t="shared" si="1"/>
        <v>7798.580191683779</v>
      </c>
      <c r="F40" s="37">
        <v>0</v>
      </c>
      <c r="G40" s="37">
        <f t="shared" si="5"/>
        <v>335684.63449124846</v>
      </c>
      <c r="H40" s="38">
        <v>0.02</v>
      </c>
      <c r="I40" s="37">
        <f t="shared" si="6"/>
        <v>6713.6926898249694</v>
      </c>
      <c r="J40" s="39">
        <f t="shared" si="2"/>
        <v>338499.03708523151</v>
      </c>
      <c r="K40"/>
      <c r="L40" s="6">
        <v>2048</v>
      </c>
      <c r="M40" s="36">
        <f t="shared" si="7"/>
        <v>31688.810844550804</v>
      </c>
      <c r="N40" s="37">
        <f t="shared" si="0"/>
        <v>0</v>
      </c>
      <c r="O40" s="37">
        <v>0</v>
      </c>
      <c r="P40" s="37">
        <f t="shared" si="8"/>
        <v>31688.810844550804</v>
      </c>
      <c r="Q40" s="38">
        <v>0.02</v>
      </c>
      <c r="R40" s="37">
        <f t="shared" si="9"/>
        <v>633.77621689101613</v>
      </c>
      <c r="S40" s="39">
        <f t="shared" si="3"/>
        <v>32322.58706144182</v>
      </c>
    </row>
    <row r="41" spans="1:19" x14ac:dyDescent="0.25">
      <c r="A41" s="6">
        <v>2049</v>
      </c>
      <c r="B41" s="48">
        <f>'Cost Source Tab'!AW41</f>
        <v>7728.8019944387397</v>
      </c>
      <c r="D41" s="36">
        <f t="shared" si="4"/>
        <v>338499.03708523151</v>
      </c>
      <c r="E41" s="37">
        <f t="shared" si="1"/>
        <v>7728.8019944387397</v>
      </c>
      <c r="F41" s="37">
        <v>0</v>
      </c>
      <c r="G41" s="37">
        <f t="shared" si="5"/>
        <v>334634.63608801214</v>
      </c>
      <c r="H41" s="38">
        <v>0.02</v>
      </c>
      <c r="I41" s="37">
        <f t="shared" si="6"/>
        <v>6692.6927217602424</v>
      </c>
      <c r="J41" s="39">
        <f t="shared" si="2"/>
        <v>337462.92781255301</v>
      </c>
      <c r="K41"/>
      <c r="L41" s="6">
        <v>2049</v>
      </c>
      <c r="M41" s="36">
        <f t="shared" si="7"/>
        <v>32322.58706144182</v>
      </c>
      <c r="N41" s="37">
        <f t="shared" si="0"/>
        <v>0</v>
      </c>
      <c r="O41" s="37">
        <v>0</v>
      </c>
      <c r="P41" s="37">
        <f t="shared" si="8"/>
        <v>32322.58706144182</v>
      </c>
      <c r="Q41" s="38">
        <v>0.02</v>
      </c>
      <c r="R41" s="37">
        <f t="shared" si="9"/>
        <v>646.45174122883645</v>
      </c>
      <c r="S41" s="39">
        <f t="shared" si="3"/>
        <v>32969.038802670657</v>
      </c>
    </row>
    <row r="42" spans="1:19" x14ac:dyDescent="0.25">
      <c r="A42" s="6">
        <v>2050</v>
      </c>
      <c r="B42" s="48">
        <f>'Cost Source Tab'!AW42</f>
        <v>7728.8019944387397</v>
      </c>
      <c r="D42" s="36">
        <f t="shared" si="4"/>
        <v>337462.92781255301</v>
      </c>
      <c r="E42" s="37">
        <f t="shared" si="1"/>
        <v>7728.8019944387397</v>
      </c>
      <c r="F42" s="37">
        <v>0</v>
      </c>
      <c r="G42" s="37">
        <f t="shared" si="5"/>
        <v>333598.52681533364</v>
      </c>
      <c r="H42" s="38">
        <v>0.02</v>
      </c>
      <c r="I42" s="37">
        <f t="shared" si="6"/>
        <v>6671.9705363066732</v>
      </c>
      <c r="J42" s="39">
        <f t="shared" si="2"/>
        <v>336406.09635442094</v>
      </c>
      <c r="K42"/>
      <c r="L42" s="6">
        <v>2050</v>
      </c>
      <c r="M42" s="36">
        <f t="shared" si="7"/>
        <v>32969.038802670657</v>
      </c>
      <c r="N42" s="37">
        <f t="shared" si="0"/>
        <v>0</v>
      </c>
      <c r="O42" s="37">
        <v>0</v>
      </c>
      <c r="P42" s="37">
        <f t="shared" si="8"/>
        <v>32969.038802670657</v>
      </c>
      <c r="Q42" s="38">
        <v>0.02</v>
      </c>
      <c r="R42" s="37">
        <f t="shared" si="9"/>
        <v>659.38077605341311</v>
      </c>
      <c r="S42" s="39">
        <f t="shared" si="3"/>
        <v>33628.419578724068</v>
      </c>
    </row>
    <row r="43" spans="1:19" x14ac:dyDescent="0.25">
      <c r="A43" s="6">
        <v>2051</v>
      </c>
      <c r="B43" s="48">
        <f>'Cost Source Tab'!AW43</f>
        <v>7778.8019944387397</v>
      </c>
      <c r="D43" s="36">
        <f t="shared" si="4"/>
        <v>336406.09635442094</v>
      </c>
      <c r="E43" s="37">
        <f t="shared" si="1"/>
        <v>7778.8019944387397</v>
      </c>
      <c r="F43" s="37">
        <v>0</v>
      </c>
      <c r="G43" s="37">
        <f t="shared" si="5"/>
        <v>332516.69535720156</v>
      </c>
      <c r="H43" s="38">
        <v>0.02</v>
      </c>
      <c r="I43" s="37">
        <f t="shared" si="6"/>
        <v>6650.3339071440314</v>
      </c>
      <c r="J43" s="39">
        <f t="shared" si="2"/>
        <v>335277.62826712622</v>
      </c>
      <c r="K43"/>
      <c r="L43" s="6">
        <v>2051</v>
      </c>
      <c r="M43" s="36">
        <f t="shared" si="7"/>
        <v>33628.419578724068</v>
      </c>
      <c r="N43" s="37">
        <f t="shared" si="0"/>
        <v>0</v>
      </c>
      <c r="O43" s="37">
        <v>0</v>
      </c>
      <c r="P43" s="37">
        <f t="shared" si="8"/>
        <v>33628.419578724068</v>
      </c>
      <c r="Q43" s="38">
        <v>0.02</v>
      </c>
      <c r="R43" s="37">
        <f t="shared" si="9"/>
        <v>672.56839157448132</v>
      </c>
      <c r="S43" s="39">
        <f t="shared" si="3"/>
        <v>34300.987970298549</v>
      </c>
    </row>
    <row r="44" spans="1:19" x14ac:dyDescent="0.25">
      <c r="A44" s="6">
        <v>2052</v>
      </c>
      <c r="B44" s="48">
        <f>'Cost Source Tab'!AW44</f>
        <v>7748.580191683779</v>
      </c>
      <c r="D44" s="36">
        <f t="shared" si="4"/>
        <v>335277.62826712622</v>
      </c>
      <c r="E44" s="37">
        <f t="shared" si="1"/>
        <v>7748.580191683779</v>
      </c>
      <c r="F44" s="37">
        <v>0</v>
      </c>
      <c r="G44" s="37">
        <f t="shared" si="5"/>
        <v>331403.33817128435</v>
      </c>
      <c r="H44" s="38">
        <v>0.02</v>
      </c>
      <c r="I44" s="37">
        <f t="shared" si="6"/>
        <v>6628.066763425687</v>
      </c>
      <c r="J44" s="39">
        <f t="shared" si="2"/>
        <v>334157.11483886815</v>
      </c>
      <c r="K44"/>
      <c r="L44" s="6">
        <v>2052</v>
      </c>
      <c r="M44" s="36">
        <f t="shared" si="7"/>
        <v>34300.987970298549</v>
      </c>
      <c r="N44" s="37">
        <f t="shared" si="0"/>
        <v>0</v>
      </c>
      <c r="O44" s="37">
        <v>0</v>
      </c>
      <c r="P44" s="37">
        <f t="shared" si="8"/>
        <v>34300.987970298549</v>
      </c>
      <c r="Q44" s="38">
        <v>0.02</v>
      </c>
      <c r="R44" s="37">
        <f t="shared" si="9"/>
        <v>686.01975940597094</v>
      </c>
      <c r="S44" s="39">
        <f t="shared" si="3"/>
        <v>34987.007729704521</v>
      </c>
    </row>
    <row r="45" spans="1:19" x14ac:dyDescent="0.25">
      <c r="A45" s="6">
        <v>2053</v>
      </c>
      <c r="B45" s="48">
        <f>'Cost Source Tab'!AW45</f>
        <v>3582.6193302026286</v>
      </c>
      <c r="D45" s="36">
        <f t="shared" si="4"/>
        <v>334157.11483886815</v>
      </c>
      <c r="E45" s="37">
        <f t="shared" si="1"/>
        <v>3582.6193302026286</v>
      </c>
      <c r="F45" s="37">
        <v>0</v>
      </c>
      <c r="G45" s="37">
        <f t="shared" si="5"/>
        <v>332365.80517376686</v>
      </c>
      <c r="H45" s="38">
        <v>0.02</v>
      </c>
      <c r="I45" s="37">
        <f t="shared" si="6"/>
        <v>6647.3161034753375</v>
      </c>
      <c r="J45" s="39">
        <f t="shared" si="2"/>
        <v>337221.81161214085</v>
      </c>
      <c r="K45"/>
      <c r="L45" s="6">
        <v>2053</v>
      </c>
      <c r="M45" s="36">
        <f t="shared" si="7"/>
        <v>34987.007729704521</v>
      </c>
      <c r="N45" s="37">
        <f t="shared" si="0"/>
        <v>0</v>
      </c>
      <c r="O45" s="37">
        <v>0</v>
      </c>
      <c r="P45" s="37">
        <f t="shared" si="8"/>
        <v>34987.007729704521</v>
      </c>
      <c r="Q45" s="38">
        <v>0.02</v>
      </c>
      <c r="R45" s="37">
        <f t="shared" si="9"/>
        <v>699.74015459409043</v>
      </c>
      <c r="S45" s="39">
        <f t="shared" si="3"/>
        <v>35686.747884298609</v>
      </c>
    </row>
    <row r="46" spans="1:19" x14ac:dyDescent="0.25">
      <c r="A46" s="6">
        <v>2054</v>
      </c>
      <c r="B46" s="48">
        <f>'Cost Source Tab'!AW46</f>
        <v>3632.6193302026286</v>
      </c>
      <c r="D46" s="36">
        <f t="shared" si="4"/>
        <v>337221.81161214085</v>
      </c>
      <c r="E46" s="37">
        <f t="shared" si="1"/>
        <v>3632.6193302026286</v>
      </c>
      <c r="F46" s="37">
        <v>0</v>
      </c>
      <c r="G46" s="37">
        <f t="shared" si="5"/>
        <v>335405.50194703956</v>
      </c>
      <c r="H46" s="38">
        <v>0.02</v>
      </c>
      <c r="I46" s="37">
        <f t="shared" si="6"/>
        <v>6708.1100389407911</v>
      </c>
      <c r="J46" s="39">
        <f t="shared" si="2"/>
        <v>340297.30232087901</v>
      </c>
      <c r="K46"/>
      <c r="L46" s="6">
        <v>2054</v>
      </c>
      <c r="M46" s="36">
        <f t="shared" si="7"/>
        <v>35686.747884298609</v>
      </c>
      <c r="N46" s="37">
        <f t="shared" si="0"/>
        <v>0</v>
      </c>
      <c r="O46" s="37">
        <v>0</v>
      </c>
      <c r="P46" s="37">
        <f t="shared" si="8"/>
        <v>35686.747884298609</v>
      </c>
      <c r="Q46" s="38">
        <v>0.02</v>
      </c>
      <c r="R46" s="37">
        <f t="shared" si="9"/>
        <v>713.73495768597218</v>
      </c>
      <c r="S46" s="39">
        <f t="shared" si="3"/>
        <v>36400.48284198458</v>
      </c>
    </row>
    <row r="47" spans="1:19" x14ac:dyDescent="0.25">
      <c r="A47" s="6">
        <v>2055</v>
      </c>
      <c r="B47" s="48">
        <f>'Cost Source Tab'!AW47</f>
        <v>3582.6193302026286</v>
      </c>
      <c r="D47" s="36">
        <f t="shared" si="4"/>
        <v>340297.30232087901</v>
      </c>
      <c r="E47" s="37">
        <f t="shared" si="1"/>
        <v>3582.6193302026286</v>
      </c>
      <c r="F47" s="37">
        <v>0</v>
      </c>
      <c r="G47" s="37">
        <f t="shared" si="5"/>
        <v>338505.99265577772</v>
      </c>
      <c r="H47" s="38">
        <v>0.02</v>
      </c>
      <c r="I47" s="37">
        <f t="shared" si="6"/>
        <v>6770.1198531155542</v>
      </c>
      <c r="J47" s="39">
        <f t="shared" si="2"/>
        <v>343484.80284379196</v>
      </c>
      <c r="K47"/>
      <c r="L47" s="6">
        <v>2055</v>
      </c>
      <c r="M47" s="36">
        <f t="shared" si="7"/>
        <v>36400.48284198458</v>
      </c>
      <c r="N47" s="37">
        <f t="shared" si="0"/>
        <v>0</v>
      </c>
      <c r="O47" s="37">
        <v>0</v>
      </c>
      <c r="P47" s="37">
        <f t="shared" si="8"/>
        <v>36400.48284198458</v>
      </c>
      <c r="Q47" s="38">
        <v>0.02</v>
      </c>
      <c r="R47" s="37">
        <f t="shared" si="9"/>
        <v>728.00965683969162</v>
      </c>
      <c r="S47" s="39">
        <f t="shared" si="3"/>
        <v>37128.492498824271</v>
      </c>
    </row>
    <row r="48" spans="1:19" x14ac:dyDescent="0.25">
      <c r="A48" s="6">
        <v>2056</v>
      </c>
      <c r="B48" s="48">
        <f>'Cost Source Tab'!AW48</f>
        <v>3591.4311091894851</v>
      </c>
      <c r="D48" s="36">
        <f t="shared" si="4"/>
        <v>343484.80284379196</v>
      </c>
      <c r="E48" s="37">
        <f t="shared" si="1"/>
        <v>3591.4311091894851</v>
      </c>
      <c r="F48" s="37">
        <v>0</v>
      </c>
      <c r="G48" s="37">
        <f t="shared" si="5"/>
        <v>341689.0872891972</v>
      </c>
      <c r="H48" s="38">
        <v>0.02</v>
      </c>
      <c r="I48" s="37">
        <f t="shared" si="6"/>
        <v>6833.7817457839437</v>
      </c>
      <c r="J48" s="39">
        <f t="shared" si="2"/>
        <v>346727.15348038642</v>
      </c>
      <c r="K48"/>
      <c r="L48" s="6">
        <v>2056</v>
      </c>
      <c r="M48" s="36">
        <f t="shared" si="7"/>
        <v>37128.492498824271</v>
      </c>
      <c r="N48" s="37">
        <f t="shared" si="0"/>
        <v>0</v>
      </c>
      <c r="O48" s="37">
        <v>0</v>
      </c>
      <c r="P48" s="37">
        <f t="shared" si="8"/>
        <v>37128.492498824271</v>
      </c>
      <c r="Q48" s="38">
        <v>0.02</v>
      </c>
      <c r="R48" s="37">
        <f t="shared" si="9"/>
        <v>742.56984997648544</v>
      </c>
      <c r="S48" s="39">
        <f t="shared" si="3"/>
        <v>37871.062348800755</v>
      </c>
    </row>
    <row r="49" spans="1:19" x14ac:dyDescent="0.25">
      <c r="A49" s="6">
        <v>2057</v>
      </c>
      <c r="B49" s="48">
        <f>'Cost Source Tab'!AW49</f>
        <v>3632.6193302026286</v>
      </c>
      <c r="D49" s="36">
        <f t="shared" si="4"/>
        <v>346727.15348038642</v>
      </c>
      <c r="E49" s="37">
        <f t="shared" si="1"/>
        <v>3632.6193302026286</v>
      </c>
      <c r="F49" s="37">
        <v>0</v>
      </c>
      <c r="G49" s="37">
        <f t="shared" si="5"/>
        <v>344910.84381528513</v>
      </c>
      <c r="H49" s="38">
        <v>0.02</v>
      </c>
      <c r="I49" s="37">
        <f t="shared" si="6"/>
        <v>6898.2168763057025</v>
      </c>
      <c r="J49" s="39">
        <f t="shared" si="2"/>
        <v>349992.75102648948</v>
      </c>
      <c r="K49"/>
      <c r="L49" s="6">
        <v>2057</v>
      </c>
      <c r="M49" s="36">
        <f t="shared" si="7"/>
        <v>37871.062348800755</v>
      </c>
      <c r="N49" s="37">
        <f t="shared" si="0"/>
        <v>0</v>
      </c>
      <c r="O49" s="37">
        <v>0</v>
      </c>
      <c r="P49" s="37">
        <f t="shared" si="8"/>
        <v>37871.062348800755</v>
      </c>
      <c r="Q49" s="38">
        <v>0.02</v>
      </c>
      <c r="R49" s="37">
        <f t="shared" si="9"/>
        <v>757.42124697601514</v>
      </c>
      <c r="S49" s="39">
        <f t="shared" si="3"/>
        <v>38628.483595776772</v>
      </c>
    </row>
    <row r="50" spans="1:19" x14ac:dyDescent="0.25">
      <c r="A50" s="6">
        <v>2058</v>
      </c>
      <c r="B50" s="48">
        <f>'Cost Source Tab'!AW50</f>
        <v>3582.6193302026286</v>
      </c>
      <c r="D50" s="36">
        <f t="shared" si="4"/>
        <v>349992.75102648948</v>
      </c>
      <c r="E50" s="37">
        <f t="shared" si="1"/>
        <v>3582.6193302026286</v>
      </c>
      <c r="F50" s="37">
        <v>0</v>
      </c>
      <c r="G50" s="37">
        <f t="shared" si="5"/>
        <v>348201.44136138819</v>
      </c>
      <c r="H50" s="38">
        <v>0.02</v>
      </c>
      <c r="I50" s="37">
        <f t="shared" si="6"/>
        <v>6964.0288272277639</v>
      </c>
      <c r="J50" s="39">
        <f t="shared" si="2"/>
        <v>353374.16052351461</v>
      </c>
      <c r="K50"/>
      <c r="L50" s="6">
        <v>2058</v>
      </c>
      <c r="M50" s="36">
        <f t="shared" si="7"/>
        <v>38628.483595776772</v>
      </c>
      <c r="N50" s="37">
        <f t="shared" si="0"/>
        <v>0</v>
      </c>
      <c r="O50" s="37">
        <v>0</v>
      </c>
      <c r="P50" s="37">
        <f t="shared" si="8"/>
        <v>38628.483595776772</v>
      </c>
      <c r="Q50" s="38">
        <v>0.02</v>
      </c>
      <c r="R50" s="37">
        <f t="shared" si="9"/>
        <v>772.56967191553542</v>
      </c>
      <c r="S50" s="39">
        <f t="shared" si="3"/>
        <v>39401.05326769231</v>
      </c>
    </row>
    <row r="51" spans="1:19" x14ac:dyDescent="0.25">
      <c r="A51" s="6">
        <v>2059</v>
      </c>
      <c r="B51" s="48">
        <f>'Cost Source Tab'!AW51</f>
        <v>3582.6193302026286</v>
      </c>
      <c r="D51" s="36">
        <f t="shared" si="4"/>
        <v>353374.16052351461</v>
      </c>
      <c r="E51" s="37">
        <f t="shared" si="1"/>
        <v>3582.6193302026286</v>
      </c>
      <c r="F51" s="37">
        <v>0</v>
      </c>
      <c r="G51" s="37">
        <f t="shared" si="5"/>
        <v>351582.85085841332</v>
      </c>
      <c r="H51" s="38">
        <v>0.02</v>
      </c>
      <c r="I51" s="37">
        <f t="shared" si="6"/>
        <v>7031.657017168267</v>
      </c>
      <c r="J51" s="39">
        <f t="shared" si="2"/>
        <v>356823.19821048022</v>
      </c>
      <c r="K51"/>
      <c r="L51" s="6">
        <v>2059</v>
      </c>
      <c r="M51" s="36">
        <f t="shared" si="7"/>
        <v>39401.05326769231</v>
      </c>
      <c r="N51" s="37">
        <f t="shared" si="0"/>
        <v>0</v>
      </c>
      <c r="O51" s="37">
        <v>0</v>
      </c>
      <c r="P51" s="37">
        <f t="shared" si="8"/>
        <v>39401.05326769231</v>
      </c>
      <c r="Q51" s="38">
        <v>0.02</v>
      </c>
      <c r="R51" s="37">
        <f t="shared" si="9"/>
        <v>788.02106535384621</v>
      </c>
      <c r="S51" s="39">
        <f t="shared" si="3"/>
        <v>40189.074333046156</v>
      </c>
    </row>
    <row r="52" spans="1:19" x14ac:dyDescent="0.25">
      <c r="A52" s="6">
        <v>2060</v>
      </c>
      <c r="B52" s="48">
        <f>'Cost Source Tab'!AW52</f>
        <v>3641.4311091894851</v>
      </c>
      <c r="D52" s="36">
        <f t="shared" si="4"/>
        <v>356823.19821048022</v>
      </c>
      <c r="E52" s="37">
        <f t="shared" si="1"/>
        <v>3641.4311091894851</v>
      </c>
      <c r="F52" s="37">
        <v>0</v>
      </c>
      <c r="G52" s="37">
        <f t="shared" si="5"/>
        <v>355002.48265588545</v>
      </c>
      <c r="H52" s="38">
        <v>0.02</v>
      </c>
      <c r="I52" s="37">
        <f t="shared" si="6"/>
        <v>7100.0496531177096</v>
      </c>
      <c r="J52" s="39">
        <f t="shared" si="2"/>
        <v>360281.81675440847</v>
      </c>
      <c r="K52"/>
      <c r="L52" s="6">
        <v>2060</v>
      </c>
      <c r="M52" s="36">
        <f t="shared" si="7"/>
        <v>40189.074333046156</v>
      </c>
      <c r="N52" s="37">
        <f t="shared" si="0"/>
        <v>0</v>
      </c>
      <c r="O52" s="37">
        <v>0</v>
      </c>
      <c r="P52" s="37">
        <f t="shared" si="8"/>
        <v>40189.074333046156</v>
      </c>
      <c r="Q52" s="38">
        <v>0.02</v>
      </c>
      <c r="R52" s="37">
        <f t="shared" si="9"/>
        <v>803.78148666092318</v>
      </c>
      <c r="S52" s="39">
        <f t="shared" si="3"/>
        <v>40992.855819707082</v>
      </c>
    </row>
    <row r="53" spans="1:19" x14ac:dyDescent="0.25">
      <c r="A53" s="6">
        <v>2061</v>
      </c>
      <c r="B53" s="48">
        <f>'Cost Source Tab'!AW53</f>
        <v>3582.6193302026286</v>
      </c>
      <c r="D53" s="36">
        <f t="shared" si="4"/>
        <v>360281.81675440847</v>
      </c>
      <c r="E53" s="37">
        <f t="shared" si="1"/>
        <v>3582.6193302026286</v>
      </c>
      <c r="F53" s="37">
        <v>0</v>
      </c>
      <c r="G53" s="37">
        <f t="shared" si="5"/>
        <v>358490.50708930718</v>
      </c>
      <c r="H53" s="38">
        <v>0.02</v>
      </c>
      <c r="I53" s="37">
        <f t="shared" si="6"/>
        <v>7169.8101417861435</v>
      </c>
      <c r="J53" s="39">
        <f t="shared" si="2"/>
        <v>363869.00756599195</v>
      </c>
      <c r="K53"/>
      <c r="L53" s="6">
        <v>2061</v>
      </c>
      <c r="M53" s="36">
        <f t="shared" si="7"/>
        <v>40992.855819707082</v>
      </c>
      <c r="N53" s="37">
        <f t="shared" si="0"/>
        <v>0</v>
      </c>
      <c r="O53" s="37">
        <v>0</v>
      </c>
      <c r="P53" s="37">
        <f t="shared" si="8"/>
        <v>40992.855819707082</v>
      </c>
      <c r="Q53" s="38">
        <v>0.02</v>
      </c>
      <c r="R53" s="37">
        <f t="shared" si="9"/>
        <v>819.8571163941416</v>
      </c>
      <c r="S53" s="39">
        <f t="shared" si="3"/>
        <v>41812.712936101227</v>
      </c>
    </row>
    <row r="54" spans="1:19" x14ac:dyDescent="0.25">
      <c r="A54" s="6">
        <v>2062</v>
      </c>
      <c r="B54" s="48">
        <f>'Cost Source Tab'!AW54</f>
        <v>3582.6193302026286</v>
      </c>
      <c r="D54" s="36">
        <f t="shared" si="4"/>
        <v>363869.00756599195</v>
      </c>
      <c r="E54" s="37">
        <f t="shared" si="1"/>
        <v>3582.6193302026286</v>
      </c>
      <c r="F54" s="37">
        <v>0</v>
      </c>
      <c r="G54" s="37">
        <f t="shared" si="5"/>
        <v>362077.69790089066</v>
      </c>
      <c r="H54" s="38">
        <v>0.02</v>
      </c>
      <c r="I54" s="37">
        <f t="shared" si="6"/>
        <v>7241.5539580178138</v>
      </c>
      <c r="J54" s="39">
        <f t="shared" si="2"/>
        <v>367527.9421938071</v>
      </c>
      <c r="K54"/>
      <c r="L54" s="6">
        <v>2062</v>
      </c>
      <c r="M54" s="36">
        <f t="shared" si="7"/>
        <v>41812.712936101227</v>
      </c>
      <c r="N54" s="37">
        <f t="shared" si="0"/>
        <v>0</v>
      </c>
      <c r="O54" s="37">
        <v>0</v>
      </c>
      <c r="P54" s="37">
        <f t="shared" si="8"/>
        <v>41812.712936101227</v>
      </c>
      <c r="Q54" s="38">
        <v>0.02</v>
      </c>
      <c r="R54" s="37">
        <f t="shared" si="9"/>
        <v>836.25425872202459</v>
      </c>
      <c r="S54" s="39">
        <f t="shared" si="3"/>
        <v>42648.96719482325</v>
      </c>
    </row>
    <row r="55" spans="1:19" x14ac:dyDescent="0.25">
      <c r="A55" s="6">
        <v>2063</v>
      </c>
      <c r="B55" s="48">
        <f>'Cost Source Tab'!AW55</f>
        <v>3632.6193302026286</v>
      </c>
      <c r="D55" s="36">
        <f t="shared" si="4"/>
        <v>367527.9421938071</v>
      </c>
      <c r="E55" s="37">
        <f t="shared" si="1"/>
        <v>3632.6193302026286</v>
      </c>
      <c r="F55" s="37">
        <v>0</v>
      </c>
      <c r="G55" s="37">
        <f t="shared" si="5"/>
        <v>365711.63252870581</v>
      </c>
      <c r="H55" s="38">
        <v>0.02</v>
      </c>
      <c r="I55" s="37">
        <f t="shared" si="6"/>
        <v>7314.2326505741166</v>
      </c>
      <c r="J55" s="39">
        <f t="shared" si="2"/>
        <v>371209.55551417859</v>
      </c>
      <c r="K55"/>
      <c r="L55" s="6">
        <v>2063</v>
      </c>
      <c r="M55" s="36">
        <f t="shared" si="7"/>
        <v>42648.96719482325</v>
      </c>
      <c r="N55" s="37">
        <f t="shared" si="0"/>
        <v>0</v>
      </c>
      <c r="O55" s="37">
        <v>0</v>
      </c>
      <c r="P55" s="37">
        <f t="shared" si="8"/>
        <v>42648.96719482325</v>
      </c>
      <c r="Q55" s="38">
        <v>0.02</v>
      </c>
      <c r="R55" s="37">
        <f t="shared" si="9"/>
        <v>852.97934389646502</v>
      </c>
      <c r="S55" s="39">
        <f t="shared" si="3"/>
        <v>43501.946538719712</v>
      </c>
    </row>
    <row r="56" spans="1:19" x14ac:dyDescent="0.25">
      <c r="A56" s="6">
        <v>2064</v>
      </c>
      <c r="B56" s="48">
        <f>'Cost Source Tab'!AW56</f>
        <v>3591.4311091894851</v>
      </c>
      <c r="D56" s="36">
        <f t="shared" si="4"/>
        <v>371209.55551417859</v>
      </c>
      <c r="E56" s="37">
        <f t="shared" si="1"/>
        <v>3591.4311091894851</v>
      </c>
      <c r="F56" s="37">
        <v>0</v>
      </c>
      <c r="G56" s="37">
        <f t="shared" si="5"/>
        <v>369413.83995958383</v>
      </c>
      <c r="H56" s="38">
        <v>0.02</v>
      </c>
      <c r="I56" s="37">
        <f t="shared" si="6"/>
        <v>7388.2767991916771</v>
      </c>
      <c r="J56" s="39">
        <f t="shared" si="2"/>
        <v>375006.40120418079</v>
      </c>
      <c r="K56"/>
      <c r="L56" s="6">
        <v>2064</v>
      </c>
      <c r="M56" s="36">
        <f t="shared" si="7"/>
        <v>43501.946538719712</v>
      </c>
      <c r="N56" s="37">
        <f t="shared" si="0"/>
        <v>0</v>
      </c>
      <c r="O56" s="37">
        <v>0</v>
      </c>
      <c r="P56" s="37">
        <f t="shared" si="8"/>
        <v>43501.946538719712</v>
      </c>
      <c r="Q56" s="38">
        <v>0.02</v>
      </c>
      <c r="R56" s="37">
        <f t="shared" si="9"/>
        <v>870.03893077439432</v>
      </c>
      <c r="S56" s="39">
        <f t="shared" si="3"/>
        <v>44371.98546949411</v>
      </c>
    </row>
    <row r="57" spans="1:19" x14ac:dyDescent="0.25">
      <c r="A57" s="6">
        <v>2065</v>
      </c>
      <c r="B57" s="48">
        <f>'Cost Source Tab'!AW57</f>
        <v>3582.6193302026286</v>
      </c>
      <c r="D57" s="36">
        <f t="shared" si="4"/>
        <v>375006.40120418079</v>
      </c>
      <c r="E57" s="37">
        <f t="shared" si="1"/>
        <v>3582.6193302026286</v>
      </c>
      <c r="F57" s="37">
        <v>0</v>
      </c>
      <c r="G57" s="37">
        <f t="shared" si="5"/>
        <v>373215.0915390795</v>
      </c>
      <c r="H57" s="38">
        <v>0.02</v>
      </c>
      <c r="I57" s="37">
        <f t="shared" si="6"/>
        <v>7464.3018307815901</v>
      </c>
      <c r="J57" s="39">
        <f t="shared" si="2"/>
        <v>378888.08370475972</v>
      </c>
      <c r="K57"/>
      <c r="L57" s="6">
        <v>2065</v>
      </c>
      <c r="M57" s="36">
        <f t="shared" si="7"/>
        <v>44371.98546949411</v>
      </c>
      <c r="N57" s="37">
        <f t="shared" si="0"/>
        <v>0</v>
      </c>
      <c r="O57" s="37">
        <v>0</v>
      </c>
      <c r="P57" s="37">
        <f t="shared" si="8"/>
        <v>44371.98546949411</v>
      </c>
      <c r="Q57" s="38">
        <v>0.02</v>
      </c>
      <c r="R57" s="37">
        <f t="shared" si="9"/>
        <v>887.43970938988218</v>
      </c>
      <c r="S57" s="39">
        <f t="shared" si="3"/>
        <v>45259.42517888399</v>
      </c>
    </row>
    <row r="58" spans="1:19" x14ac:dyDescent="0.25">
      <c r="A58" s="6">
        <v>2066</v>
      </c>
      <c r="B58" s="48">
        <f>'Cost Source Tab'!AW58</f>
        <v>3632.6193302026286</v>
      </c>
      <c r="D58" s="36">
        <f t="shared" si="4"/>
        <v>378888.08370475972</v>
      </c>
      <c r="E58" s="37">
        <f t="shared" si="1"/>
        <v>3632.6193302026286</v>
      </c>
      <c r="F58" s="37">
        <v>0</v>
      </c>
      <c r="G58" s="37">
        <f t="shared" si="5"/>
        <v>377071.77403965843</v>
      </c>
      <c r="H58" s="38">
        <v>0.02</v>
      </c>
      <c r="I58" s="37">
        <f t="shared" si="6"/>
        <v>7541.4354807931686</v>
      </c>
      <c r="J58" s="39">
        <f t="shared" si="2"/>
        <v>382796.89985535026</v>
      </c>
      <c r="K58"/>
      <c r="L58" s="6">
        <v>2066</v>
      </c>
      <c r="M58" s="36">
        <f t="shared" si="7"/>
        <v>45259.42517888399</v>
      </c>
      <c r="N58" s="37">
        <f t="shared" si="0"/>
        <v>0</v>
      </c>
      <c r="O58" s="37">
        <v>0</v>
      </c>
      <c r="P58" s="37">
        <f t="shared" si="8"/>
        <v>45259.42517888399</v>
      </c>
      <c r="Q58" s="38">
        <v>0.02</v>
      </c>
      <c r="R58" s="37">
        <f t="shared" si="9"/>
        <v>905.18850357767985</v>
      </c>
      <c r="S58" s="39">
        <f t="shared" si="3"/>
        <v>46164.61368246167</v>
      </c>
    </row>
    <row r="59" spans="1:19" x14ac:dyDescent="0.25">
      <c r="A59" s="6">
        <v>2067</v>
      </c>
      <c r="B59" s="48">
        <f>'Cost Source Tab'!AW59</f>
        <v>3582.6193302026286</v>
      </c>
      <c r="D59" s="36">
        <f t="shared" si="4"/>
        <v>382796.89985535026</v>
      </c>
      <c r="E59" s="37">
        <f t="shared" si="1"/>
        <v>3582.6193302026286</v>
      </c>
      <c r="F59" s="37">
        <v>0</v>
      </c>
      <c r="G59" s="37">
        <f t="shared" si="5"/>
        <v>381005.59019024897</v>
      </c>
      <c r="H59" s="38">
        <v>0.02</v>
      </c>
      <c r="I59" s="37">
        <f t="shared" si="6"/>
        <v>7620.1118038049799</v>
      </c>
      <c r="J59" s="39">
        <f t="shared" si="2"/>
        <v>386834.39232895261</v>
      </c>
      <c r="K59"/>
      <c r="L59" s="6">
        <v>2067</v>
      </c>
      <c r="M59" s="36">
        <f t="shared" si="7"/>
        <v>46164.61368246167</v>
      </c>
      <c r="N59" s="37">
        <f t="shared" si="0"/>
        <v>0</v>
      </c>
      <c r="O59" s="37">
        <v>0</v>
      </c>
      <c r="P59" s="37">
        <f t="shared" si="8"/>
        <v>46164.61368246167</v>
      </c>
      <c r="Q59" s="38">
        <v>0.02</v>
      </c>
      <c r="R59" s="37">
        <f t="shared" si="9"/>
        <v>923.29227364923338</v>
      </c>
      <c r="S59" s="39">
        <f t="shared" si="3"/>
        <v>47087.905956110902</v>
      </c>
    </row>
    <row r="60" spans="1:19" x14ac:dyDescent="0.25">
      <c r="A60" s="6">
        <v>2068</v>
      </c>
      <c r="B60" s="48">
        <f>'Cost Source Tab'!AW60</f>
        <v>43276.665450000008</v>
      </c>
      <c r="D60" s="36">
        <f t="shared" si="4"/>
        <v>386834.39232895261</v>
      </c>
      <c r="E60" s="37">
        <f t="shared" si="1"/>
        <v>43276.665450000008</v>
      </c>
      <c r="F60" s="37">
        <v>0</v>
      </c>
      <c r="G60" s="37">
        <f t="shared" si="5"/>
        <v>365196.05960395263</v>
      </c>
      <c r="H60" s="38">
        <v>0.02</v>
      </c>
      <c r="I60" s="37">
        <f t="shared" si="6"/>
        <v>7303.9211920790531</v>
      </c>
      <c r="J60" s="39">
        <f t="shared" si="2"/>
        <v>350861.64807103161</v>
      </c>
      <c r="K60"/>
      <c r="L60" s="6">
        <v>2068</v>
      </c>
      <c r="M60" s="36">
        <f t="shared" si="7"/>
        <v>47087.905956110902</v>
      </c>
      <c r="N60" s="37">
        <f>IF(D60&gt;E60, 0,B60-E60)</f>
        <v>0</v>
      </c>
      <c r="O60" s="37">
        <v>0</v>
      </c>
      <c r="P60" s="37">
        <f t="shared" si="8"/>
        <v>47087.905956110902</v>
      </c>
      <c r="Q60" s="38">
        <v>0.02</v>
      </c>
      <c r="R60" s="37">
        <f t="shared" si="9"/>
        <v>941.75811912221809</v>
      </c>
      <c r="S60" s="39">
        <f t="shared" si="3"/>
        <v>48029.664075233122</v>
      </c>
    </row>
    <row r="61" spans="1:19" x14ac:dyDescent="0.25">
      <c r="A61" s="6">
        <v>2069</v>
      </c>
      <c r="B61" s="48">
        <f>'Cost Source Tab'!AW61</f>
        <v>92030.054280304554</v>
      </c>
      <c r="D61" s="36">
        <f t="shared" si="4"/>
        <v>350861.64807103161</v>
      </c>
      <c r="E61" s="37">
        <f t="shared" si="1"/>
        <v>92030.054280304554</v>
      </c>
      <c r="F61" s="37">
        <v>0</v>
      </c>
      <c r="G61" s="37">
        <f t="shared" si="5"/>
        <v>304846.62093087932</v>
      </c>
      <c r="H61" s="38">
        <v>0.02</v>
      </c>
      <c r="I61" s="37">
        <f t="shared" si="6"/>
        <v>6096.9324186175863</v>
      </c>
      <c r="J61" s="39">
        <f t="shared" si="2"/>
        <v>264928.52620934462</v>
      </c>
      <c r="K61"/>
      <c r="L61" s="6">
        <v>2069</v>
      </c>
      <c r="M61" s="36">
        <f t="shared" si="7"/>
        <v>48029.664075233122</v>
      </c>
      <c r="N61" s="37">
        <f t="shared" ref="N61:N68" si="10">IF(D61&gt;E61, 0,B61-E61)</f>
        <v>0</v>
      </c>
      <c r="O61" s="37">
        <v>0</v>
      </c>
      <c r="P61" s="37">
        <f t="shared" si="8"/>
        <v>48029.664075233122</v>
      </c>
      <c r="Q61" s="38">
        <v>0.02</v>
      </c>
      <c r="R61" s="37">
        <f t="shared" si="9"/>
        <v>960.59328150466251</v>
      </c>
      <c r="S61" s="39">
        <f t="shared" si="3"/>
        <v>48990.257356737784</v>
      </c>
    </row>
    <row r="62" spans="1:19" x14ac:dyDescent="0.25">
      <c r="A62" s="6">
        <v>2070</v>
      </c>
      <c r="B62" s="48">
        <f>'Cost Source Tab'!AW62</f>
        <v>104518.79210655436</v>
      </c>
      <c r="D62" s="36">
        <f t="shared" si="4"/>
        <v>264928.52620934462</v>
      </c>
      <c r="E62" s="37">
        <f t="shared" si="1"/>
        <v>104518.79210655436</v>
      </c>
      <c r="F62" s="37">
        <v>0</v>
      </c>
      <c r="G62" s="37">
        <f t="shared" si="5"/>
        <v>212669.13015606743</v>
      </c>
      <c r="H62" s="38">
        <v>0.02</v>
      </c>
      <c r="I62" s="37">
        <f t="shared" si="6"/>
        <v>4253.3826031213484</v>
      </c>
      <c r="J62" s="39">
        <f t="shared" si="2"/>
        <v>164663.11670591158</v>
      </c>
      <c r="K62"/>
      <c r="L62" s="6">
        <v>2070</v>
      </c>
      <c r="M62" s="36">
        <f t="shared" si="7"/>
        <v>48990.257356737784</v>
      </c>
      <c r="N62" s="37">
        <f t="shared" si="10"/>
        <v>0</v>
      </c>
      <c r="O62" s="37">
        <v>0</v>
      </c>
      <c r="P62" s="37">
        <f t="shared" si="8"/>
        <v>48990.257356737784</v>
      </c>
      <c r="Q62" s="38">
        <v>0.02</v>
      </c>
      <c r="R62" s="37">
        <f t="shared" si="9"/>
        <v>979.80514713475566</v>
      </c>
      <c r="S62" s="39">
        <f t="shared" si="3"/>
        <v>49970.062503872541</v>
      </c>
    </row>
    <row r="63" spans="1:19" x14ac:dyDescent="0.25">
      <c r="A63" s="6">
        <v>2071</v>
      </c>
      <c r="B63" s="48">
        <f>'Cost Source Tab'!AW63</f>
        <v>84523.847791608467</v>
      </c>
      <c r="D63" s="36">
        <f t="shared" si="4"/>
        <v>164663.11670591158</v>
      </c>
      <c r="E63" s="37">
        <f t="shared" si="1"/>
        <v>84523.847791608467</v>
      </c>
      <c r="F63" s="37">
        <v>0</v>
      </c>
      <c r="G63" s="37">
        <f t="shared" si="5"/>
        <v>122401.19281010734</v>
      </c>
      <c r="H63" s="38">
        <v>0.02</v>
      </c>
      <c r="I63" s="37">
        <f t="shared" si="6"/>
        <v>2448.0238562021468</v>
      </c>
      <c r="J63" s="39">
        <f t="shared" si="2"/>
        <v>82587.292770505257</v>
      </c>
      <c r="K63"/>
      <c r="L63" s="6">
        <v>2071</v>
      </c>
      <c r="M63" s="36">
        <f t="shared" si="7"/>
        <v>49970.062503872541</v>
      </c>
      <c r="N63" s="37">
        <f t="shared" si="10"/>
        <v>0</v>
      </c>
      <c r="O63" s="37">
        <v>0</v>
      </c>
      <c r="P63" s="37">
        <f t="shared" si="8"/>
        <v>49970.062503872541</v>
      </c>
      <c r="Q63" s="38">
        <v>0.02</v>
      </c>
      <c r="R63" s="37">
        <f t="shared" si="9"/>
        <v>999.40125007745087</v>
      </c>
      <c r="S63" s="39">
        <f t="shared" si="3"/>
        <v>50969.463753949989</v>
      </c>
    </row>
    <row r="64" spans="1:19" x14ac:dyDescent="0.25">
      <c r="A64" s="6">
        <v>2072</v>
      </c>
      <c r="B64" s="48">
        <f>'Cost Source Tab'!AW64</f>
        <v>84953.007922544377</v>
      </c>
      <c r="D64" s="36">
        <f t="shared" si="4"/>
        <v>82587.292770505257</v>
      </c>
      <c r="E64" s="37">
        <f t="shared" si="1"/>
        <v>82587.292770505257</v>
      </c>
      <c r="F64" s="37">
        <v>0</v>
      </c>
      <c r="G64" s="37">
        <f t="shared" si="5"/>
        <v>41293.646385252629</v>
      </c>
      <c r="H64" s="38">
        <v>0.02</v>
      </c>
      <c r="I64" s="37">
        <f t="shared" si="6"/>
        <v>825.87292770505258</v>
      </c>
      <c r="J64" s="39">
        <f t="shared" si="2"/>
        <v>825.87292770505258</v>
      </c>
      <c r="K64"/>
      <c r="L64" s="6">
        <v>2072</v>
      </c>
      <c r="M64" s="36">
        <f t="shared" si="7"/>
        <v>50969.463753949989</v>
      </c>
      <c r="N64" s="37">
        <f t="shared" si="10"/>
        <v>2365.7151520391199</v>
      </c>
      <c r="O64" s="37">
        <v>0</v>
      </c>
      <c r="P64" s="37">
        <f t="shared" si="8"/>
        <v>49786.606177930429</v>
      </c>
      <c r="Q64" s="38">
        <v>0.02</v>
      </c>
      <c r="R64" s="37">
        <f t="shared" si="9"/>
        <v>995.73212355860858</v>
      </c>
      <c r="S64" s="39">
        <f t="shared" si="3"/>
        <v>49599.480725469475</v>
      </c>
    </row>
    <row r="65" spans="1:19" x14ac:dyDescent="0.25">
      <c r="A65" s="6">
        <v>2073</v>
      </c>
      <c r="B65" s="48">
        <f>'Cost Source Tab'!AW65</f>
        <v>50138.947789164202</v>
      </c>
      <c r="D65" s="36">
        <f t="shared" si="4"/>
        <v>825.87292770505258</v>
      </c>
      <c r="E65" s="37">
        <f t="shared" si="1"/>
        <v>825.87292770505258</v>
      </c>
      <c r="F65" s="37">
        <v>0</v>
      </c>
      <c r="G65" s="37">
        <f t="shared" si="5"/>
        <v>412.93646385252629</v>
      </c>
      <c r="H65" s="38">
        <v>0.02</v>
      </c>
      <c r="I65" s="37">
        <f t="shared" si="6"/>
        <v>8.2587292770505254</v>
      </c>
      <c r="J65" s="39">
        <f t="shared" si="2"/>
        <v>8.2587292770505254</v>
      </c>
      <c r="K65"/>
      <c r="L65" s="6">
        <v>2073</v>
      </c>
      <c r="M65" s="36">
        <f t="shared" si="7"/>
        <v>49599.480725469475</v>
      </c>
      <c r="N65" s="37">
        <f t="shared" si="10"/>
        <v>49313.07486145915</v>
      </c>
      <c r="O65" s="37">
        <v>0</v>
      </c>
      <c r="P65" s="37">
        <f t="shared" si="8"/>
        <v>24942.9432947399</v>
      </c>
      <c r="Q65" s="38">
        <v>0.02</v>
      </c>
      <c r="R65" s="37">
        <f t="shared" si="9"/>
        <v>498.85886589479799</v>
      </c>
      <c r="S65" s="39">
        <f t="shared" si="3"/>
        <v>785.26472990512286</v>
      </c>
    </row>
    <row r="66" spans="1:19" x14ac:dyDescent="0.25">
      <c r="A66" s="6">
        <v>2074</v>
      </c>
      <c r="B66" s="48">
        <f>'Cost Source Tab'!AW66</f>
        <v>511.81760583941605</v>
      </c>
      <c r="D66" s="36">
        <f t="shared" si="4"/>
        <v>8.2587292770505254</v>
      </c>
      <c r="E66" s="37">
        <f t="shared" si="1"/>
        <v>8.2587292770505254</v>
      </c>
      <c r="F66" s="37">
        <v>0</v>
      </c>
      <c r="G66" s="37">
        <f t="shared" si="5"/>
        <v>4.1293646385252627</v>
      </c>
      <c r="H66" s="38">
        <v>0.02</v>
      </c>
      <c r="I66" s="37">
        <f t="shared" si="6"/>
        <v>8.258729277050525E-2</v>
      </c>
      <c r="J66" s="39">
        <f t="shared" si="2"/>
        <v>8.258729277050525E-2</v>
      </c>
      <c r="K66"/>
      <c r="L66" s="6">
        <v>2074</v>
      </c>
      <c r="M66" s="36">
        <f t="shared" si="7"/>
        <v>785.26472990512286</v>
      </c>
      <c r="N66" s="37">
        <f t="shared" si="10"/>
        <v>503.55887656236553</v>
      </c>
      <c r="O66" s="37">
        <v>0</v>
      </c>
      <c r="P66" s="37">
        <f t="shared" si="8"/>
        <v>533.48529162394016</v>
      </c>
      <c r="Q66" s="38">
        <v>0.02</v>
      </c>
      <c r="R66" s="37">
        <f t="shared" si="9"/>
        <v>10.669705832478803</v>
      </c>
      <c r="S66" s="39">
        <f t="shared" si="3"/>
        <v>292.37555917523616</v>
      </c>
    </row>
    <row r="67" spans="1:19" x14ac:dyDescent="0.25">
      <c r="A67" s="6">
        <v>2075</v>
      </c>
      <c r="B67" s="48">
        <f>'Cost Source Tab'!AW67</f>
        <v>295.35295398460153</v>
      </c>
      <c r="D67" s="36">
        <f t="shared" si="4"/>
        <v>8.258729277050525E-2</v>
      </c>
      <c r="E67" s="37">
        <f t="shared" si="1"/>
        <v>8.258729277050525E-2</v>
      </c>
      <c r="F67" s="37">
        <v>0</v>
      </c>
      <c r="G67" s="37">
        <f t="shared" si="5"/>
        <v>4.1293646385252625E-2</v>
      </c>
      <c r="H67" s="38">
        <v>0.02</v>
      </c>
      <c r="I67" s="37">
        <f t="shared" si="6"/>
        <v>8.2587292770505249E-4</v>
      </c>
      <c r="J67" s="39">
        <f t="shared" si="2"/>
        <v>8.2587292770505249E-4</v>
      </c>
      <c r="K67"/>
      <c r="L67" s="6">
        <v>2075</v>
      </c>
      <c r="M67" s="36">
        <f t="shared" si="7"/>
        <v>292.37555917523616</v>
      </c>
      <c r="N67" s="37">
        <f t="shared" si="10"/>
        <v>295.27036669183104</v>
      </c>
      <c r="O67" s="37">
        <v>0</v>
      </c>
      <c r="P67" s="37">
        <f t="shared" si="8"/>
        <v>144.74037582932064</v>
      </c>
      <c r="Q67" s="38">
        <v>0.02</v>
      </c>
      <c r="R67" s="37">
        <f t="shared" si="9"/>
        <v>2.8948075165864129</v>
      </c>
      <c r="S67" s="39">
        <f t="shared" si="3"/>
        <v>-8.467893053420994E-12</v>
      </c>
    </row>
    <row r="68" spans="1:19" x14ac:dyDescent="0.25">
      <c r="A68" s="6">
        <v>2076</v>
      </c>
      <c r="B68" s="48">
        <f>'Cost Source Tab'!AW68</f>
        <v>0</v>
      </c>
      <c r="D68" s="36">
        <f t="shared" si="4"/>
        <v>8.2587292770505249E-4</v>
      </c>
      <c r="E68" s="37">
        <f t="shared" si="1"/>
        <v>0</v>
      </c>
      <c r="F68" s="37">
        <v>0</v>
      </c>
      <c r="G68" s="37">
        <f t="shared" si="5"/>
        <v>8.2587292770505249E-4</v>
      </c>
      <c r="H68" s="38">
        <v>0.02</v>
      </c>
      <c r="I68" s="37">
        <f t="shared" si="6"/>
        <v>1.651745855410105E-5</v>
      </c>
      <c r="J68" s="39">
        <f t="shared" si="2"/>
        <v>8.423903862591535E-4</v>
      </c>
      <c r="K68"/>
      <c r="L68" s="6">
        <v>2076</v>
      </c>
      <c r="M68" s="36">
        <f t="shared" si="7"/>
        <v>-8.467893053420994E-12</v>
      </c>
      <c r="N68" s="37">
        <f t="shared" si="10"/>
        <v>0</v>
      </c>
      <c r="O68" s="37">
        <v>0</v>
      </c>
      <c r="P68" s="37">
        <f t="shared" si="8"/>
        <v>-8.467893053420994E-12</v>
      </c>
      <c r="Q68" s="38">
        <v>0.02</v>
      </c>
      <c r="R68" s="37">
        <f t="shared" si="9"/>
        <v>-1.6935786106841989E-13</v>
      </c>
      <c r="S68" s="39">
        <f t="shared" si="3"/>
        <v>-8.6372509144894141E-12</v>
      </c>
    </row>
    <row r="69" spans="1:19" ht="15.75" thickBot="1" x14ac:dyDescent="0.3">
      <c r="A69" s="6"/>
      <c r="B69" s="49"/>
      <c r="D69" s="43"/>
      <c r="E69" s="44"/>
      <c r="F69" s="44"/>
      <c r="G69" s="44"/>
      <c r="H69" s="44"/>
      <c r="I69" s="44"/>
      <c r="J69" s="45"/>
      <c r="K69"/>
      <c r="L69"/>
      <c r="M69" s="51"/>
      <c r="N69" s="52"/>
      <c r="O69" s="52"/>
      <c r="P69" s="52"/>
      <c r="Q69" s="52"/>
      <c r="R69" s="52"/>
      <c r="S69" s="53"/>
    </row>
    <row r="70" spans="1:19" ht="16.5" thickTop="1" thickBot="1" x14ac:dyDescent="0.3">
      <c r="A70" s="3"/>
      <c r="B70" s="50">
        <f>SUM(B6:B68)</f>
        <v>1115771.6964059994</v>
      </c>
      <c r="D70" s="40">
        <f>D6</f>
        <v>653292</v>
      </c>
      <c r="E70" s="41">
        <f>SUM(E6:E68)</f>
        <v>1063294.0771492468</v>
      </c>
      <c r="F70" s="41">
        <f>SUM(F6:F68)</f>
        <v>0</v>
      </c>
      <c r="G70" s="41"/>
      <c r="H70" s="41"/>
      <c r="I70" s="41">
        <f>SUM(I6:I68)</f>
        <v>410002.07799163798</v>
      </c>
      <c r="J70" s="42">
        <f>J68</f>
        <v>8.423903862591535E-4</v>
      </c>
      <c r="K70"/>
      <c r="L70"/>
      <c r="M70" s="40">
        <f>M6</f>
        <v>0</v>
      </c>
      <c r="N70" s="41">
        <f>SUM(N6:N68)</f>
        <v>52477.61925675247</v>
      </c>
      <c r="O70" s="41">
        <f>SUM(O6:O68)</f>
        <v>16485.429787249472</v>
      </c>
      <c r="P70" s="41"/>
      <c r="Q70" s="41"/>
      <c r="R70" s="41">
        <f>SUM(R6:R68)</f>
        <v>35992.189469502991</v>
      </c>
      <c r="S70" s="42">
        <f>S68</f>
        <v>-8.6372509144894141E-12</v>
      </c>
    </row>
    <row r="72" spans="1:19" x14ac:dyDescent="0.25">
      <c r="K72"/>
      <c r="L72"/>
    </row>
    <row r="73" spans="1:19" x14ac:dyDescent="0.25">
      <c r="K73"/>
      <c r="L73"/>
      <c r="M73" s="35"/>
      <c r="N73" s="35"/>
      <c r="O73" s="35"/>
      <c r="R73" s="35"/>
      <c r="S73" s="35"/>
    </row>
  </sheetData>
  <phoneticPr fontId="67" type="noConversion"/>
  <pageMargins left="0.75" right="0.75" top="1" bottom="1" header="0.5" footer="0.5"/>
  <pageSetup scale="80" orientation="portrait" horizontalDpi="4294967292" verticalDpi="4294967292" r:id="rId1"/>
  <headerFooter>
    <oddFooter>&amp;L&amp;"Calibri,Regular"&amp;K000000&amp;A&amp;R&amp;"Calibri,Regular"&amp;K000000Page &amp;P of &amp;N</oddFooter>
  </headerFooter>
  <extLst>
    <ext xmlns:mx="http://schemas.microsoft.com/office/mac/excel/2008/main" uri="{64002731-A6B0-56B0-2670-7721B7C09600}">
      <mx:PLV Mode="1" OnePage="0" WScale="8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view="pageLayout" zoomScaleNormal="100" workbookViewId="0">
      <selection activeCell="W4" sqref="W4"/>
    </sheetView>
  </sheetViews>
  <sheetFormatPr defaultColWidth="11.42578125" defaultRowHeight="15" x14ac:dyDescent="0.25"/>
  <cols>
    <col min="5" max="5" width="3.42578125" customWidth="1"/>
    <col min="9" max="9" width="10.7109375" customWidth="1"/>
    <col min="10" max="10" width="8" customWidth="1"/>
    <col min="11" max="11" width="8.42578125" customWidth="1"/>
    <col min="12" max="12" width="9.85546875" style="35" customWidth="1"/>
    <col min="13" max="13" width="9.140625" style="35" customWidth="1"/>
    <col min="14" max="15" width="8.85546875" style="35" bestFit="1" customWidth="1"/>
    <col min="16" max="16" width="14" style="35" customWidth="1"/>
    <col min="17" max="17" width="3" style="35" customWidth="1"/>
    <col min="18" max="20" width="13.28515625" style="35" customWidth="1"/>
    <col min="21" max="21" width="3.140625" style="37" customWidth="1"/>
    <col min="22" max="22" width="7" style="37" customWidth="1"/>
    <col min="23" max="30" width="12" style="35" customWidth="1"/>
    <col min="31" max="31" width="3.140625" style="35" customWidth="1"/>
  </cols>
  <sheetData>
    <row r="1" spans="1:31" ht="20.25" x14ac:dyDescent="0.3">
      <c r="A1" s="54" t="s">
        <v>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1" ht="20.25" x14ac:dyDescent="0.3">
      <c r="A2" s="54" t="s">
        <v>60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31" ht="18.75" x14ac:dyDescent="0.3">
      <c r="A3" s="55"/>
      <c r="B3" s="126" t="s">
        <v>77</v>
      </c>
      <c r="C3" s="126"/>
      <c r="D3" s="126"/>
      <c r="E3" s="55"/>
      <c r="F3" s="126" t="s">
        <v>78</v>
      </c>
      <c r="G3" s="126"/>
      <c r="H3" s="126"/>
      <c r="I3" s="126"/>
      <c r="J3" s="55"/>
      <c r="K3" s="55"/>
      <c r="L3" s="126" t="s">
        <v>79</v>
      </c>
      <c r="M3" s="126"/>
      <c r="N3" s="126"/>
      <c r="O3" s="126"/>
      <c r="P3" s="126"/>
      <c r="Q3" s="55"/>
      <c r="R3" s="126" t="s">
        <v>80</v>
      </c>
      <c r="S3" s="126"/>
      <c r="T3" s="126"/>
      <c r="U3" s="55"/>
      <c r="V3" s="55"/>
      <c r="W3" s="127" t="s">
        <v>129</v>
      </c>
      <c r="X3" s="126"/>
      <c r="Y3" s="126"/>
      <c r="Z3" s="126"/>
      <c r="AA3" s="126"/>
      <c r="AB3" s="126"/>
      <c r="AC3" s="126"/>
      <c r="AD3" s="126"/>
    </row>
    <row r="4" spans="1:31" s="85" customFormat="1" ht="15.75" thickBot="1" x14ac:dyDescent="0.3">
      <c r="B4" s="58" t="s">
        <v>50</v>
      </c>
      <c r="C4" s="58" t="s">
        <v>50</v>
      </c>
      <c r="D4" s="58" t="s">
        <v>50</v>
      </c>
      <c r="F4" s="58" t="s">
        <v>50</v>
      </c>
      <c r="G4" s="58" t="s">
        <v>50</v>
      </c>
      <c r="H4" s="58" t="s">
        <v>50</v>
      </c>
      <c r="I4" s="58" t="s">
        <v>50</v>
      </c>
      <c r="L4" s="58" t="s">
        <v>50</v>
      </c>
      <c r="M4" s="58"/>
      <c r="N4" s="58"/>
      <c r="O4" s="58"/>
      <c r="P4" s="58" t="s">
        <v>53</v>
      </c>
      <c r="Q4" s="58"/>
      <c r="R4" s="58" t="s">
        <v>50</v>
      </c>
      <c r="S4" s="58" t="s">
        <v>53</v>
      </c>
      <c r="T4" s="58" t="s">
        <v>53</v>
      </c>
      <c r="U4" s="46"/>
      <c r="V4" s="46"/>
      <c r="W4" s="58" t="s">
        <v>53</v>
      </c>
      <c r="X4" s="58" t="s">
        <v>53</v>
      </c>
      <c r="Y4" s="58" t="s">
        <v>53</v>
      </c>
      <c r="Z4" s="58" t="s">
        <v>53</v>
      </c>
      <c r="AA4" s="58" t="s">
        <v>53</v>
      </c>
      <c r="AB4" s="58"/>
      <c r="AC4" s="58" t="s">
        <v>53</v>
      </c>
      <c r="AD4" s="58" t="s">
        <v>53</v>
      </c>
      <c r="AE4" s="58"/>
    </row>
    <row r="5" spans="1:31" s="1" customFormat="1" ht="60.75" thickBot="1" x14ac:dyDescent="0.3">
      <c r="A5" s="10" t="s">
        <v>0</v>
      </c>
      <c r="B5" s="59" t="str">
        <f>'Cost Source Tab'!AR5</f>
        <v>LT Only</v>
      </c>
      <c r="C5" s="60" t="str">
        <f>'Cost Source Tab'!AS5</f>
        <v>SFM Only</v>
      </c>
      <c r="D5" s="61" t="str">
        <f>'Cost Source Tab'!AT5</f>
        <v>SR Only</v>
      </c>
      <c r="E5" s="10"/>
      <c r="F5" s="59" t="s">
        <v>44</v>
      </c>
      <c r="G5" s="60" t="s">
        <v>61</v>
      </c>
      <c r="H5" s="60" t="s">
        <v>57</v>
      </c>
      <c r="I5" s="61" t="s">
        <v>58</v>
      </c>
      <c r="J5" s="10"/>
      <c r="K5" s="78" t="s">
        <v>0</v>
      </c>
      <c r="L5" s="11" t="str">
        <f>'Cost Source Tab'!AY5</f>
        <v>LT, SFM &amp; SR</v>
      </c>
      <c r="M5" s="86" t="s">
        <v>51</v>
      </c>
      <c r="N5" s="87" t="s">
        <v>54</v>
      </c>
      <c r="O5" s="87" t="s">
        <v>52</v>
      </c>
      <c r="P5" s="13" t="str">
        <f>L5</f>
        <v>LT, SFM &amp; SR</v>
      </c>
      <c r="Q5" s="10"/>
      <c r="R5" s="11" t="str">
        <f>'Cost Source Tab'!AX5</f>
        <v>Spending Subject to DOE Litigation</v>
      </c>
      <c r="S5" s="12" t="str">
        <f>R5</f>
        <v>Spending Subject to DOE Litigation</v>
      </c>
      <c r="T5" s="13" t="s">
        <v>67</v>
      </c>
      <c r="U5" s="10"/>
      <c r="V5" s="78" t="s">
        <v>0</v>
      </c>
      <c r="W5" s="11" t="s">
        <v>20</v>
      </c>
      <c r="X5" s="12" t="s">
        <v>27</v>
      </c>
      <c r="Y5" s="12" t="s">
        <v>28</v>
      </c>
      <c r="Z5" s="12" t="s">
        <v>56</v>
      </c>
      <c r="AA5" s="12" t="s">
        <v>22</v>
      </c>
      <c r="AB5" s="81" t="s">
        <v>23</v>
      </c>
      <c r="AC5" s="12" t="s">
        <v>21</v>
      </c>
      <c r="AD5" s="13" t="s">
        <v>24</v>
      </c>
      <c r="AE5" s="10"/>
    </row>
    <row r="6" spans="1:31" ht="15.75" thickBot="1" x14ac:dyDescent="0.3">
      <c r="A6" s="66">
        <v>2014</v>
      </c>
      <c r="B6" s="36">
        <f>'Cost Source Tab'!AR6</f>
        <v>15164.990000000002</v>
      </c>
      <c r="C6" s="37">
        <f>'Cost Source Tab'!AS6</f>
        <v>4752.576</v>
      </c>
      <c r="D6" s="39">
        <f>'Cost Source Tab'!AT6</f>
        <v>0</v>
      </c>
      <c r="E6" s="37"/>
      <c r="F6" s="36">
        <f>B6</f>
        <v>15164.990000000002</v>
      </c>
      <c r="G6" s="37">
        <v>0</v>
      </c>
      <c r="H6" s="37">
        <f t="shared" ref="H6:I43" si="0">C6</f>
        <v>4752.576</v>
      </c>
      <c r="I6" s="39">
        <f t="shared" si="0"/>
        <v>0</v>
      </c>
      <c r="J6" s="66"/>
      <c r="K6" s="79">
        <v>2014</v>
      </c>
      <c r="L6" s="36">
        <f>F6+G6+H6+I6</f>
        <v>19917.566000000003</v>
      </c>
      <c r="M6" s="83">
        <f>'Assump&amp;Instruct'!E35</f>
        <v>0</v>
      </c>
      <c r="N6" s="64"/>
      <c r="O6" s="65">
        <v>1</v>
      </c>
      <c r="P6" s="39">
        <f>L6*O6</f>
        <v>19917.566000000003</v>
      </c>
      <c r="Q6" s="37"/>
      <c r="R6" s="75">
        <f>'Cost Source Tab'!AX6</f>
        <v>4753</v>
      </c>
      <c r="S6" s="67">
        <f t="shared" ref="S6:S37" si="1">R6*O6</f>
        <v>4753</v>
      </c>
      <c r="T6" s="76">
        <v>0</v>
      </c>
      <c r="V6" s="79">
        <v>2014</v>
      </c>
      <c r="W6" s="36">
        <f>'Assump&amp;Instruct'!E22</f>
        <v>653292</v>
      </c>
      <c r="X6" s="37">
        <f t="shared" ref="X6:X37" si="2">IF(W6&gt;P6,P6,W6)</f>
        <v>19917.566000000003</v>
      </c>
      <c r="Y6" s="37">
        <v>0</v>
      </c>
      <c r="Z6" s="37">
        <f>T6</f>
        <v>0</v>
      </c>
      <c r="AA6" s="37">
        <f>W6-(X6*0.5)+(Y6*0.5)+(Z6*0.5)</f>
        <v>643333.21699999995</v>
      </c>
      <c r="AB6" s="84">
        <f>'Assump&amp;Instruct'!E36</f>
        <v>0.02</v>
      </c>
      <c r="AC6" s="37">
        <f>AA6*AB6*('Assump&amp;Instruct'!E24/12)</f>
        <v>4288.8881133333325</v>
      </c>
      <c r="AD6" s="39">
        <f>W6-X6+Y6+Z6+AC6</f>
        <v>637663.32211333339</v>
      </c>
    </row>
    <row r="7" spans="1:31" x14ac:dyDescent="0.25">
      <c r="A7" s="6">
        <v>2015</v>
      </c>
      <c r="B7" s="36">
        <f>'Cost Source Tab'!AR7</f>
        <v>81197.72659439774</v>
      </c>
      <c r="C7" s="37">
        <f>'Cost Source Tab'!AS7</f>
        <v>14318.643860939052</v>
      </c>
      <c r="D7" s="39">
        <f>'Cost Source Tab'!AT7</f>
        <v>0</v>
      </c>
      <c r="E7" s="37"/>
      <c r="F7" s="36">
        <f t="shared" ref="F7:F43" si="3">B7</f>
        <v>81197.72659439774</v>
      </c>
      <c r="G7" s="37">
        <v>0</v>
      </c>
      <c r="H7" s="37">
        <f t="shared" si="0"/>
        <v>14318.643860939052</v>
      </c>
      <c r="I7" s="39">
        <f t="shared" si="0"/>
        <v>0</v>
      </c>
      <c r="J7" s="66"/>
      <c r="K7" s="79">
        <v>2015</v>
      </c>
      <c r="L7" s="36">
        <f t="shared" ref="L7:L68" si="4">F7+G7+H7+I7</f>
        <v>95516.370455336786</v>
      </c>
      <c r="M7" s="80">
        <f>M6</f>
        <v>0</v>
      </c>
      <c r="N7" s="65">
        <f>(1+M7)</f>
        <v>1</v>
      </c>
      <c r="O7" s="65">
        <f>N7</f>
        <v>1</v>
      </c>
      <c r="P7" s="39">
        <f t="shared" ref="P7:P68" si="5">L7*O7</f>
        <v>95516.370455336786</v>
      </c>
      <c r="Q7" s="37"/>
      <c r="R7" s="36">
        <f>'Cost Source Tab'!AX7</f>
        <v>11001</v>
      </c>
      <c r="S7" s="37">
        <f t="shared" si="1"/>
        <v>11001</v>
      </c>
      <c r="T7" s="39">
        <v>0</v>
      </c>
      <c r="V7" s="79">
        <v>2015</v>
      </c>
      <c r="W7" s="36">
        <f>AD6</f>
        <v>637663.32211333339</v>
      </c>
      <c r="X7" s="37">
        <f t="shared" si="2"/>
        <v>95516.370455336786</v>
      </c>
      <c r="Y7" s="37">
        <v>0</v>
      </c>
      <c r="Z7" s="37">
        <f t="shared" ref="Z7:Z68" si="6">T7</f>
        <v>0</v>
      </c>
      <c r="AA7" s="37">
        <f t="shared" ref="AA7:AA68" si="7">W7-(X7*0.5)+(Y7*0.5)+(Z7*0.5)</f>
        <v>589905.13688566501</v>
      </c>
      <c r="AB7" s="82">
        <f>AB6</f>
        <v>0.02</v>
      </c>
      <c r="AC7" s="37">
        <f>AA7*AB7</f>
        <v>11798.1027377133</v>
      </c>
      <c r="AD7" s="39">
        <f t="shared" ref="AD7:AD68" si="8">W7-X7+Y7+Z7+AC7</f>
        <v>553945.05439570989</v>
      </c>
    </row>
    <row r="8" spans="1:31" x14ac:dyDescent="0.25">
      <c r="A8" s="6">
        <v>2016</v>
      </c>
      <c r="B8" s="36">
        <f>'Cost Source Tab'!AR8</f>
        <v>36125.630803416148</v>
      </c>
      <c r="C8" s="37">
        <f>'Cost Source Tab'!AS8</f>
        <v>29505.545188394048</v>
      </c>
      <c r="D8" s="39">
        <f>'Cost Source Tab'!AT8</f>
        <v>0</v>
      </c>
      <c r="E8" s="37"/>
      <c r="F8" s="36">
        <f t="shared" si="3"/>
        <v>36125.630803416148</v>
      </c>
      <c r="G8" s="37">
        <v>0</v>
      </c>
      <c r="H8" s="37">
        <f t="shared" si="0"/>
        <v>29505.545188394048</v>
      </c>
      <c r="I8" s="39">
        <f t="shared" si="0"/>
        <v>0</v>
      </c>
      <c r="J8" s="66"/>
      <c r="K8" s="79">
        <v>2016</v>
      </c>
      <c r="L8" s="36">
        <f t="shared" si="4"/>
        <v>65631.175991810189</v>
      </c>
      <c r="M8" s="80">
        <f>M7</f>
        <v>0</v>
      </c>
      <c r="N8" s="65">
        <f t="shared" ref="N8:N68" si="9">(1+M8)</f>
        <v>1</v>
      </c>
      <c r="O8" s="65">
        <f>PRODUCT(N$7:N8)</f>
        <v>1</v>
      </c>
      <c r="P8" s="39">
        <f t="shared" si="5"/>
        <v>65631.175991810189</v>
      </c>
      <c r="Q8" s="37"/>
      <c r="R8" s="36">
        <f>'Cost Source Tab'!AX8</f>
        <v>8613</v>
      </c>
      <c r="S8" s="37">
        <f t="shared" si="1"/>
        <v>8613</v>
      </c>
      <c r="T8" s="39">
        <v>0</v>
      </c>
      <c r="V8" s="79">
        <v>2016</v>
      </c>
      <c r="W8" s="36">
        <f t="shared" ref="W8:W68" si="10">AD7</f>
        <v>553945.05439570989</v>
      </c>
      <c r="X8" s="37">
        <f t="shared" si="2"/>
        <v>65631.175991810189</v>
      </c>
      <c r="Y8" s="37">
        <v>0</v>
      </c>
      <c r="Z8" s="37">
        <f t="shared" si="6"/>
        <v>0</v>
      </c>
      <c r="AA8" s="37">
        <f t="shared" si="7"/>
        <v>521129.46639980481</v>
      </c>
      <c r="AB8" s="82">
        <f t="shared" ref="AB8:AB68" si="11">AB7</f>
        <v>0.02</v>
      </c>
      <c r="AC8" s="37">
        <f t="shared" ref="AC8:AC68" si="12">AA8*AB8</f>
        <v>10422.589327996096</v>
      </c>
      <c r="AD8" s="39">
        <f t="shared" si="8"/>
        <v>498736.4677318958</v>
      </c>
    </row>
    <row r="9" spans="1:31" x14ac:dyDescent="0.25">
      <c r="A9" s="6">
        <v>2017</v>
      </c>
      <c r="B9" s="36">
        <f>'Cost Source Tab'!AR9</f>
        <v>10823.304896170275</v>
      </c>
      <c r="C9" s="37">
        <f>'Cost Source Tab'!AS9</f>
        <v>49049.39031452372</v>
      </c>
      <c r="D9" s="39">
        <f>'Cost Source Tab'!AT9</f>
        <v>0</v>
      </c>
      <c r="E9" s="37"/>
      <c r="F9" s="36">
        <f t="shared" si="3"/>
        <v>10823.304896170275</v>
      </c>
      <c r="G9" s="37">
        <v>0</v>
      </c>
      <c r="H9" s="37">
        <f t="shared" si="0"/>
        <v>49049.39031452372</v>
      </c>
      <c r="I9" s="39">
        <f t="shared" si="0"/>
        <v>0</v>
      </c>
      <c r="J9" s="66"/>
      <c r="K9" s="79">
        <v>2017</v>
      </c>
      <c r="L9" s="36">
        <f t="shared" si="4"/>
        <v>59872.695210693993</v>
      </c>
      <c r="M9" s="80">
        <f t="shared" ref="M9:M68" si="13">M8</f>
        <v>0</v>
      </c>
      <c r="N9" s="65">
        <f t="shared" si="9"/>
        <v>1</v>
      </c>
      <c r="O9" s="65">
        <f>PRODUCT($N$7:N9)</f>
        <v>1</v>
      </c>
      <c r="P9" s="39">
        <f t="shared" si="5"/>
        <v>59872.695210693993</v>
      </c>
      <c r="Q9" s="37"/>
      <c r="R9" s="36">
        <f>'Cost Source Tab'!AX9</f>
        <v>29872</v>
      </c>
      <c r="S9" s="37">
        <f t="shared" si="1"/>
        <v>29872</v>
      </c>
      <c r="T9" s="39">
        <f>S6*0.9</f>
        <v>4277.7</v>
      </c>
      <c r="V9" s="79">
        <v>2017</v>
      </c>
      <c r="W9" s="36">
        <f t="shared" si="10"/>
        <v>498736.4677318958</v>
      </c>
      <c r="X9" s="37">
        <f t="shared" si="2"/>
        <v>59872.695210693993</v>
      </c>
      <c r="Y9" s="37">
        <v>0</v>
      </c>
      <c r="Z9" s="37">
        <f t="shared" si="6"/>
        <v>4277.7</v>
      </c>
      <c r="AA9" s="37">
        <f t="shared" si="7"/>
        <v>470938.97012654878</v>
      </c>
      <c r="AB9" s="82">
        <f t="shared" si="11"/>
        <v>0.02</v>
      </c>
      <c r="AC9" s="37">
        <f t="shared" si="12"/>
        <v>9418.7794025309759</v>
      </c>
      <c r="AD9" s="39">
        <f t="shared" si="8"/>
        <v>452560.25192373281</v>
      </c>
    </row>
    <row r="10" spans="1:31" x14ac:dyDescent="0.25">
      <c r="A10" s="6">
        <v>2018</v>
      </c>
      <c r="B10" s="36">
        <f>'Cost Source Tab'!AR10</f>
        <v>9548.0246863817047</v>
      </c>
      <c r="C10" s="37">
        <f>'Cost Source Tab'!AS10</f>
        <v>62330.245715124787</v>
      </c>
      <c r="D10" s="39">
        <f>'Cost Source Tab'!AT10</f>
        <v>0</v>
      </c>
      <c r="E10" s="37"/>
      <c r="F10" s="36">
        <f t="shared" si="3"/>
        <v>9548.0246863817047</v>
      </c>
      <c r="G10" s="37">
        <v>0</v>
      </c>
      <c r="H10" s="37">
        <f t="shared" si="0"/>
        <v>62330.245715124787</v>
      </c>
      <c r="I10" s="39">
        <f t="shared" si="0"/>
        <v>0</v>
      </c>
      <c r="J10" s="66"/>
      <c r="K10" s="79">
        <v>2018</v>
      </c>
      <c r="L10" s="36">
        <f t="shared" si="4"/>
        <v>71878.270401506496</v>
      </c>
      <c r="M10" s="80">
        <f t="shared" si="13"/>
        <v>0</v>
      </c>
      <c r="N10" s="65">
        <f t="shared" si="9"/>
        <v>1</v>
      </c>
      <c r="O10" s="65">
        <f>PRODUCT($N$7:N10)</f>
        <v>1</v>
      </c>
      <c r="P10" s="39">
        <f t="shared" si="5"/>
        <v>71878.270401506496</v>
      </c>
      <c r="Q10" s="37"/>
      <c r="R10" s="36">
        <f>'Cost Source Tab'!AX10</f>
        <v>42643</v>
      </c>
      <c r="S10" s="37">
        <f t="shared" si="1"/>
        <v>42643</v>
      </c>
      <c r="T10" s="39">
        <f t="shared" ref="T10:T68" si="14">S7*0.9</f>
        <v>9900.9</v>
      </c>
      <c r="V10" s="79">
        <v>2018</v>
      </c>
      <c r="W10" s="36">
        <f t="shared" si="10"/>
        <v>452560.25192373281</v>
      </c>
      <c r="X10" s="37">
        <f t="shared" si="2"/>
        <v>71878.270401506496</v>
      </c>
      <c r="Y10" s="37">
        <v>0</v>
      </c>
      <c r="Z10" s="37">
        <f t="shared" si="6"/>
        <v>9900.9</v>
      </c>
      <c r="AA10" s="37">
        <f t="shared" si="7"/>
        <v>421571.56672297959</v>
      </c>
      <c r="AB10" s="82">
        <f t="shared" si="11"/>
        <v>0.02</v>
      </c>
      <c r="AC10" s="37">
        <f t="shared" si="12"/>
        <v>8431.4313344595921</v>
      </c>
      <c r="AD10" s="39">
        <f t="shared" si="8"/>
        <v>399014.31285668589</v>
      </c>
    </row>
    <row r="11" spans="1:31" x14ac:dyDescent="0.25">
      <c r="A11" s="6">
        <v>2019</v>
      </c>
      <c r="B11" s="36">
        <f>'Cost Source Tab'!AR11</f>
        <v>8173.2751587902603</v>
      </c>
      <c r="C11" s="37">
        <f>'Cost Source Tab'!AS11</f>
        <v>59684.411948770321</v>
      </c>
      <c r="D11" s="39">
        <f>'Cost Source Tab'!AT11</f>
        <v>0</v>
      </c>
      <c r="E11" s="37"/>
      <c r="F11" s="36">
        <f t="shared" si="3"/>
        <v>8173.2751587902603</v>
      </c>
      <c r="G11" s="37">
        <v>0</v>
      </c>
      <c r="H11" s="37">
        <f t="shared" si="0"/>
        <v>59684.411948770321</v>
      </c>
      <c r="I11" s="39">
        <f t="shared" si="0"/>
        <v>0</v>
      </c>
      <c r="J11" s="66"/>
      <c r="K11" s="79">
        <v>2019</v>
      </c>
      <c r="L11" s="36">
        <f t="shared" si="4"/>
        <v>67857.687107560574</v>
      </c>
      <c r="M11" s="80">
        <f t="shared" si="13"/>
        <v>0</v>
      </c>
      <c r="N11" s="65">
        <f t="shared" si="9"/>
        <v>1</v>
      </c>
      <c r="O11" s="65">
        <f>PRODUCT($N$7:N11)</f>
        <v>1</v>
      </c>
      <c r="P11" s="39">
        <f t="shared" si="5"/>
        <v>67857.687107560574</v>
      </c>
      <c r="Q11" s="37"/>
      <c r="R11" s="36">
        <f>'Cost Source Tab'!AX11</f>
        <v>41516</v>
      </c>
      <c r="S11" s="37">
        <f t="shared" si="1"/>
        <v>41516</v>
      </c>
      <c r="T11" s="39">
        <f t="shared" si="14"/>
        <v>7751.7</v>
      </c>
      <c r="V11" s="79">
        <v>2019</v>
      </c>
      <c r="W11" s="36">
        <f t="shared" si="10"/>
        <v>399014.31285668589</v>
      </c>
      <c r="X11" s="37">
        <f t="shared" si="2"/>
        <v>67857.687107560574</v>
      </c>
      <c r="Y11" s="37">
        <v>0</v>
      </c>
      <c r="Z11" s="37">
        <f t="shared" si="6"/>
        <v>7751.7</v>
      </c>
      <c r="AA11" s="37">
        <f t="shared" si="7"/>
        <v>368961.31930290558</v>
      </c>
      <c r="AB11" s="82">
        <f t="shared" si="11"/>
        <v>0.02</v>
      </c>
      <c r="AC11" s="37">
        <f t="shared" si="12"/>
        <v>7379.2263860581115</v>
      </c>
      <c r="AD11" s="39">
        <f t="shared" si="8"/>
        <v>346287.55213518342</v>
      </c>
    </row>
    <row r="12" spans="1:31" x14ac:dyDescent="0.25">
      <c r="A12" s="6">
        <v>2020</v>
      </c>
      <c r="B12" s="36">
        <f>'Cost Source Tab'!AR12</f>
        <v>17763.227676843882</v>
      </c>
      <c r="C12" s="37">
        <f>'Cost Source Tab'!AS12</f>
        <v>20745.102972248074</v>
      </c>
      <c r="D12" s="39">
        <f>'Cost Source Tab'!AT12</f>
        <v>0</v>
      </c>
      <c r="E12" s="37"/>
      <c r="F12" s="36">
        <f t="shared" si="3"/>
        <v>17763.227676843882</v>
      </c>
      <c r="G12" s="37">
        <v>0</v>
      </c>
      <c r="H12" s="37">
        <f t="shared" si="0"/>
        <v>20745.102972248074</v>
      </c>
      <c r="I12" s="39">
        <f t="shared" si="0"/>
        <v>0</v>
      </c>
      <c r="J12" s="66"/>
      <c r="K12" s="79">
        <v>2020</v>
      </c>
      <c r="L12" s="36">
        <f t="shared" si="4"/>
        <v>38508.330649091957</v>
      </c>
      <c r="M12" s="80">
        <f t="shared" si="13"/>
        <v>0</v>
      </c>
      <c r="N12" s="65">
        <f t="shared" si="9"/>
        <v>1</v>
      </c>
      <c r="O12" s="65">
        <f>PRODUCT($N$7:N12)</f>
        <v>1</v>
      </c>
      <c r="P12" s="39">
        <f t="shared" si="5"/>
        <v>38508.330649091957</v>
      </c>
      <c r="Q12" s="37"/>
      <c r="R12" s="36">
        <f>'Cost Source Tab'!AX12</f>
        <v>13420</v>
      </c>
      <c r="S12" s="37">
        <f t="shared" si="1"/>
        <v>13420</v>
      </c>
      <c r="T12" s="39">
        <f t="shared" si="14"/>
        <v>26884.799999999999</v>
      </c>
      <c r="V12" s="79">
        <v>2020</v>
      </c>
      <c r="W12" s="36">
        <f t="shared" si="10"/>
        <v>346287.55213518342</v>
      </c>
      <c r="X12" s="37">
        <f t="shared" si="2"/>
        <v>38508.330649091957</v>
      </c>
      <c r="Y12" s="37">
        <v>0</v>
      </c>
      <c r="Z12" s="37">
        <f t="shared" si="6"/>
        <v>26884.799999999999</v>
      </c>
      <c r="AA12" s="37">
        <f t="shared" si="7"/>
        <v>340475.78681063745</v>
      </c>
      <c r="AB12" s="82">
        <f t="shared" si="11"/>
        <v>0.02</v>
      </c>
      <c r="AC12" s="37">
        <f t="shared" si="12"/>
        <v>6809.5157362127493</v>
      </c>
      <c r="AD12" s="39">
        <f t="shared" si="8"/>
        <v>341473.53722230415</v>
      </c>
    </row>
    <row r="13" spans="1:31" x14ac:dyDescent="0.25">
      <c r="A13" s="6">
        <v>2021</v>
      </c>
      <c r="B13" s="36">
        <f>'Cost Source Tab'!AR13</f>
        <v>5240.8477991101981</v>
      </c>
      <c r="C13" s="37">
        <f>'Cost Source Tab'!AS13</f>
        <v>3996.0541953285419</v>
      </c>
      <c r="D13" s="39">
        <f>'Cost Source Tab'!AT13</f>
        <v>0</v>
      </c>
      <c r="E13" s="37"/>
      <c r="F13" s="36">
        <f t="shared" si="3"/>
        <v>5240.8477991101981</v>
      </c>
      <c r="G13" s="37">
        <v>0</v>
      </c>
      <c r="H13" s="37">
        <f t="shared" si="0"/>
        <v>3996.0541953285419</v>
      </c>
      <c r="I13" s="39">
        <f t="shared" si="0"/>
        <v>0</v>
      </c>
      <c r="J13" s="66"/>
      <c r="K13" s="79">
        <v>2021</v>
      </c>
      <c r="L13" s="36">
        <f t="shared" si="4"/>
        <v>9236.9019944387401</v>
      </c>
      <c r="M13" s="80">
        <f t="shared" si="13"/>
        <v>0</v>
      </c>
      <c r="N13" s="65">
        <f t="shared" si="9"/>
        <v>1</v>
      </c>
      <c r="O13" s="65">
        <f>PRODUCT($N$7:N13)</f>
        <v>1</v>
      </c>
      <c r="P13" s="39">
        <f t="shared" si="5"/>
        <v>9236.9019944387401</v>
      </c>
      <c r="Q13" s="37"/>
      <c r="R13" s="36">
        <f>'Cost Source Tab'!AX13</f>
        <v>3996.0541953285419</v>
      </c>
      <c r="S13" s="37">
        <f t="shared" si="1"/>
        <v>3996.0541953285419</v>
      </c>
      <c r="T13" s="39">
        <f t="shared" si="14"/>
        <v>38378.700000000004</v>
      </c>
      <c r="V13" s="79">
        <v>2021</v>
      </c>
      <c r="W13" s="36">
        <f t="shared" si="10"/>
        <v>341473.53722230415</v>
      </c>
      <c r="X13" s="37">
        <f t="shared" si="2"/>
        <v>9236.9019944387401</v>
      </c>
      <c r="Y13" s="37">
        <v>0</v>
      </c>
      <c r="Z13" s="37">
        <f t="shared" si="6"/>
        <v>38378.700000000004</v>
      </c>
      <c r="AA13" s="37">
        <f t="shared" si="7"/>
        <v>356044.43622508476</v>
      </c>
      <c r="AB13" s="82">
        <f t="shared" si="11"/>
        <v>0.02</v>
      </c>
      <c r="AC13" s="37">
        <f t="shared" si="12"/>
        <v>7120.8887245016958</v>
      </c>
      <c r="AD13" s="39">
        <f t="shared" si="8"/>
        <v>377736.22395236715</v>
      </c>
    </row>
    <row r="14" spans="1:31" x14ac:dyDescent="0.25">
      <c r="A14" s="6">
        <v>2022</v>
      </c>
      <c r="B14" s="36">
        <f>'Cost Source Tab'!AR14</f>
        <v>5190.8477991101981</v>
      </c>
      <c r="C14" s="37">
        <f>'Cost Source Tab'!AS14</f>
        <v>3996.0541953285419</v>
      </c>
      <c r="D14" s="39">
        <f>'Cost Source Tab'!AT14</f>
        <v>0</v>
      </c>
      <c r="E14" s="37"/>
      <c r="F14" s="36">
        <f t="shared" si="3"/>
        <v>5190.8477991101981</v>
      </c>
      <c r="G14" s="37">
        <v>0</v>
      </c>
      <c r="H14" s="37">
        <f t="shared" si="0"/>
        <v>3996.0541953285419</v>
      </c>
      <c r="I14" s="39">
        <f t="shared" si="0"/>
        <v>0</v>
      </c>
      <c r="J14" s="66"/>
      <c r="K14" s="79">
        <v>2022</v>
      </c>
      <c r="L14" s="36">
        <f t="shared" si="4"/>
        <v>9186.9019944387401</v>
      </c>
      <c r="M14" s="80">
        <f t="shared" si="13"/>
        <v>0</v>
      </c>
      <c r="N14" s="65">
        <f t="shared" si="9"/>
        <v>1</v>
      </c>
      <c r="O14" s="65">
        <f>PRODUCT($N$7:N14)</f>
        <v>1</v>
      </c>
      <c r="P14" s="39">
        <f t="shared" si="5"/>
        <v>9186.9019944387401</v>
      </c>
      <c r="Q14" s="37"/>
      <c r="R14" s="36">
        <f>'Cost Source Tab'!AX14</f>
        <v>3996.0541953285419</v>
      </c>
      <c r="S14" s="37">
        <f t="shared" si="1"/>
        <v>3996.0541953285419</v>
      </c>
      <c r="T14" s="39">
        <f t="shared" si="14"/>
        <v>37364.400000000001</v>
      </c>
      <c r="V14" s="79">
        <v>2022</v>
      </c>
      <c r="W14" s="36">
        <f t="shared" si="10"/>
        <v>377736.22395236715</v>
      </c>
      <c r="X14" s="37">
        <f t="shared" si="2"/>
        <v>9186.9019944387401</v>
      </c>
      <c r="Y14" s="37">
        <v>0</v>
      </c>
      <c r="Z14" s="37">
        <f t="shared" si="6"/>
        <v>37364.400000000001</v>
      </c>
      <c r="AA14" s="37">
        <f t="shared" si="7"/>
        <v>391824.97295514779</v>
      </c>
      <c r="AB14" s="82">
        <f t="shared" si="11"/>
        <v>0.02</v>
      </c>
      <c r="AC14" s="37">
        <f t="shared" si="12"/>
        <v>7836.4994591029563</v>
      </c>
      <c r="AD14" s="39">
        <f t="shared" si="8"/>
        <v>413750.22141703143</v>
      </c>
    </row>
    <row r="15" spans="1:31" x14ac:dyDescent="0.25">
      <c r="A15" s="6">
        <v>2023</v>
      </c>
      <c r="B15" s="36">
        <f>'Cost Source Tab'!AR15</f>
        <v>5190.8477991101981</v>
      </c>
      <c r="C15" s="37">
        <f>'Cost Source Tab'!AS15</f>
        <v>3996.0541953285419</v>
      </c>
      <c r="D15" s="39">
        <f>'Cost Source Tab'!AT15</f>
        <v>0</v>
      </c>
      <c r="E15" s="37"/>
      <c r="F15" s="36">
        <f t="shared" si="3"/>
        <v>5190.8477991101981</v>
      </c>
      <c r="G15" s="37">
        <v>0</v>
      </c>
      <c r="H15" s="37">
        <f t="shared" si="0"/>
        <v>3996.0541953285419</v>
      </c>
      <c r="I15" s="39">
        <f t="shared" si="0"/>
        <v>0</v>
      </c>
      <c r="J15" s="66"/>
      <c r="K15" s="79">
        <v>2023</v>
      </c>
      <c r="L15" s="36">
        <f t="shared" si="4"/>
        <v>9186.9019944387401</v>
      </c>
      <c r="M15" s="80">
        <f t="shared" si="13"/>
        <v>0</v>
      </c>
      <c r="N15" s="65">
        <f t="shared" si="9"/>
        <v>1</v>
      </c>
      <c r="O15" s="65">
        <f>PRODUCT($N$7:N15)</f>
        <v>1</v>
      </c>
      <c r="P15" s="39">
        <f t="shared" si="5"/>
        <v>9186.9019944387401</v>
      </c>
      <c r="Q15" s="37"/>
      <c r="R15" s="36">
        <f>'Cost Source Tab'!AX15</f>
        <v>3996.0541953285419</v>
      </c>
      <c r="S15" s="37">
        <f t="shared" si="1"/>
        <v>3996.0541953285419</v>
      </c>
      <c r="T15" s="39">
        <f t="shared" si="14"/>
        <v>12078</v>
      </c>
      <c r="V15" s="79">
        <v>2023</v>
      </c>
      <c r="W15" s="36">
        <f t="shared" si="10"/>
        <v>413750.22141703143</v>
      </c>
      <c r="X15" s="37">
        <f t="shared" si="2"/>
        <v>9186.9019944387401</v>
      </c>
      <c r="Y15" s="37">
        <v>0</v>
      </c>
      <c r="Z15" s="37">
        <f t="shared" si="6"/>
        <v>12078</v>
      </c>
      <c r="AA15" s="37">
        <f t="shared" si="7"/>
        <v>415195.77041981206</v>
      </c>
      <c r="AB15" s="82">
        <f t="shared" si="11"/>
        <v>0.02</v>
      </c>
      <c r="AC15" s="37">
        <f t="shared" si="12"/>
        <v>8303.9154083962421</v>
      </c>
      <c r="AD15" s="39">
        <f t="shared" si="8"/>
        <v>424945.23483098892</v>
      </c>
    </row>
    <row r="16" spans="1:31" x14ac:dyDescent="0.25">
      <c r="A16" s="6">
        <v>2024</v>
      </c>
      <c r="B16" s="36">
        <f>'Cost Source Tab'!AR16</f>
        <v>3649.6779026694048</v>
      </c>
      <c r="C16" s="37">
        <f>'Cost Source Tab'!AS16</f>
        <v>4007.0022890143741</v>
      </c>
      <c r="D16" s="39">
        <f>'Cost Source Tab'!AT16</f>
        <v>0</v>
      </c>
      <c r="E16" s="37"/>
      <c r="F16" s="36">
        <f t="shared" si="3"/>
        <v>3649.6779026694048</v>
      </c>
      <c r="G16" s="37">
        <v>0</v>
      </c>
      <c r="H16" s="37">
        <f t="shared" si="0"/>
        <v>4007.0022890143741</v>
      </c>
      <c r="I16" s="39">
        <f t="shared" si="0"/>
        <v>0</v>
      </c>
      <c r="J16" s="66"/>
      <c r="K16" s="79">
        <v>2024</v>
      </c>
      <c r="L16" s="36">
        <f t="shared" si="4"/>
        <v>7656.6801916837794</v>
      </c>
      <c r="M16" s="80">
        <f t="shared" si="13"/>
        <v>0</v>
      </c>
      <c r="N16" s="65">
        <f t="shared" si="9"/>
        <v>1</v>
      </c>
      <c r="O16" s="65">
        <f>PRODUCT($N$7:N16)</f>
        <v>1</v>
      </c>
      <c r="P16" s="39">
        <f t="shared" si="5"/>
        <v>7656.6801916837794</v>
      </c>
      <c r="Q16" s="37"/>
      <c r="R16" s="36">
        <f>'Cost Source Tab'!AX16</f>
        <v>4007.0022890143741</v>
      </c>
      <c r="S16" s="37">
        <f t="shared" si="1"/>
        <v>4007.0022890143741</v>
      </c>
      <c r="T16" s="39">
        <f t="shared" si="14"/>
        <v>3596.4487757956877</v>
      </c>
      <c r="V16" s="79">
        <v>2024</v>
      </c>
      <c r="W16" s="36">
        <f t="shared" si="10"/>
        <v>424945.23483098892</v>
      </c>
      <c r="X16" s="37">
        <f t="shared" si="2"/>
        <v>7656.6801916837794</v>
      </c>
      <c r="Y16" s="37">
        <v>0</v>
      </c>
      <c r="Z16" s="37">
        <f t="shared" si="6"/>
        <v>3596.4487757956877</v>
      </c>
      <c r="AA16" s="37">
        <f t="shared" si="7"/>
        <v>422915.11912304483</v>
      </c>
      <c r="AB16" s="82">
        <f t="shared" si="11"/>
        <v>0.02</v>
      </c>
      <c r="AC16" s="37">
        <f t="shared" si="12"/>
        <v>8458.3023824608972</v>
      </c>
      <c r="AD16" s="39">
        <f t="shared" si="8"/>
        <v>429343.30579756177</v>
      </c>
    </row>
    <row r="17" spans="1:31" x14ac:dyDescent="0.25">
      <c r="A17" s="6">
        <v>2025</v>
      </c>
      <c r="B17" s="36">
        <f>'Cost Source Tab'!AR17</f>
        <v>3590.8477991101981</v>
      </c>
      <c r="C17" s="37">
        <f>'Cost Source Tab'!AS17</f>
        <v>3996.0541953285419</v>
      </c>
      <c r="D17" s="39">
        <f>'Cost Source Tab'!AT17</f>
        <v>0</v>
      </c>
      <c r="E17" s="37"/>
      <c r="F17" s="36">
        <f t="shared" si="3"/>
        <v>3590.8477991101981</v>
      </c>
      <c r="G17" s="37">
        <v>0</v>
      </c>
      <c r="H17" s="37">
        <f t="shared" si="0"/>
        <v>3996.0541953285419</v>
      </c>
      <c r="I17" s="39">
        <f t="shared" si="0"/>
        <v>0</v>
      </c>
      <c r="J17" s="66"/>
      <c r="K17" s="79">
        <v>2025</v>
      </c>
      <c r="L17" s="36">
        <f t="shared" si="4"/>
        <v>7586.9019944387401</v>
      </c>
      <c r="M17" s="80">
        <f t="shared" si="13"/>
        <v>0</v>
      </c>
      <c r="N17" s="65">
        <f t="shared" si="9"/>
        <v>1</v>
      </c>
      <c r="O17" s="65">
        <f>PRODUCT($N$7:N17)</f>
        <v>1</v>
      </c>
      <c r="P17" s="39">
        <f t="shared" si="5"/>
        <v>7586.9019944387401</v>
      </c>
      <c r="Q17" s="37"/>
      <c r="R17" s="36">
        <f>'Cost Source Tab'!AX17</f>
        <v>3996.0541953285419</v>
      </c>
      <c r="S17" s="37">
        <f t="shared" si="1"/>
        <v>3996.0541953285419</v>
      </c>
      <c r="T17" s="39">
        <f t="shared" si="14"/>
        <v>3596.4487757956877</v>
      </c>
      <c r="V17" s="79">
        <v>2025</v>
      </c>
      <c r="W17" s="36">
        <f t="shared" si="10"/>
        <v>429343.30579756177</v>
      </c>
      <c r="X17" s="37">
        <f t="shared" si="2"/>
        <v>7586.9019944387401</v>
      </c>
      <c r="Y17" s="37">
        <v>0</v>
      </c>
      <c r="Z17" s="37">
        <f t="shared" si="6"/>
        <v>3596.4487757956877</v>
      </c>
      <c r="AA17" s="37">
        <f t="shared" si="7"/>
        <v>427348.07918824023</v>
      </c>
      <c r="AB17" s="82">
        <f t="shared" si="11"/>
        <v>0.02</v>
      </c>
      <c r="AC17" s="37">
        <f t="shared" si="12"/>
        <v>8546.9615837648053</v>
      </c>
      <c r="AD17" s="39">
        <f t="shared" si="8"/>
        <v>433899.81416268356</v>
      </c>
      <c r="AE17"/>
    </row>
    <row r="18" spans="1:31" x14ac:dyDescent="0.25">
      <c r="A18" s="6">
        <v>2026</v>
      </c>
      <c r="B18" s="36">
        <f>'Cost Source Tab'!AR18</f>
        <v>3732.7477991101982</v>
      </c>
      <c r="C18" s="37">
        <f>'Cost Source Tab'!AS18</f>
        <v>3996.0541953285419</v>
      </c>
      <c r="D18" s="39">
        <f>'Cost Source Tab'!AT18</f>
        <v>0</v>
      </c>
      <c r="E18" s="37"/>
      <c r="F18" s="36">
        <f t="shared" si="3"/>
        <v>3732.7477991101982</v>
      </c>
      <c r="G18" s="37">
        <v>0</v>
      </c>
      <c r="H18" s="37">
        <f t="shared" si="0"/>
        <v>3996.0541953285419</v>
      </c>
      <c r="I18" s="39">
        <f t="shared" si="0"/>
        <v>0</v>
      </c>
      <c r="J18" s="66"/>
      <c r="K18" s="79">
        <v>2026</v>
      </c>
      <c r="L18" s="36">
        <f t="shared" si="4"/>
        <v>7728.8019944387397</v>
      </c>
      <c r="M18" s="80">
        <f t="shared" si="13"/>
        <v>0</v>
      </c>
      <c r="N18" s="65">
        <f t="shared" si="9"/>
        <v>1</v>
      </c>
      <c r="O18" s="65">
        <f>PRODUCT($N$7:N18)</f>
        <v>1</v>
      </c>
      <c r="P18" s="39">
        <f t="shared" si="5"/>
        <v>7728.8019944387397</v>
      </c>
      <c r="Q18" s="37"/>
      <c r="R18" s="36">
        <f>'Cost Source Tab'!AX18</f>
        <v>3996.0541953285419</v>
      </c>
      <c r="S18" s="37">
        <f t="shared" si="1"/>
        <v>3996.0541953285419</v>
      </c>
      <c r="T18" s="39">
        <f t="shared" si="14"/>
        <v>3596.4487757956877</v>
      </c>
      <c r="V18" s="79">
        <v>2026</v>
      </c>
      <c r="W18" s="36">
        <f t="shared" si="10"/>
        <v>433899.81416268356</v>
      </c>
      <c r="X18" s="37">
        <f t="shared" si="2"/>
        <v>7728.8019944387397</v>
      </c>
      <c r="Y18" s="37">
        <v>0</v>
      </c>
      <c r="Z18" s="37">
        <f t="shared" si="6"/>
        <v>3596.4487757956877</v>
      </c>
      <c r="AA18" s="37">
        <f t="shared" si="7"/>
        <v>431833.637553362</v>
      </c>
      <c r="AB18" s="82">
        <f t="shared" si="11"/>
        <v>0.02</v>
      </c>
      <c r="AC18" s="37">
        <f t="shared" si="12"/>
        <v>8636.6727510672408</v>
      </c>
      <c r="AD18" s="39">
        <f t="shared" si="8"/>
        <v>438404.13369510777</v>
      </c>
      <c r="AE18"/>
    </row>
    <row r="19" spans="1:31" x14ac:dyDescent="0.25">
      <c r="A19" s="6">
        <v>2027</v>
      </c>
      <c r="B19" s="36">
        <f>'Cost Source Tab'!AR19</f>
        <v>3782.7477991101982</v>
      </c>
      <c r="C19" s="37">
        <f>'Cost Source Tab'!AS19</f>
        <v>3996.0541953285419</v>
      </c>
      <c r="D19" s="39">
        <f>'Cost Source Tab'!AT19</f>
        <v>0</v>
      </c>
      <c r="E19" s="37"/>
      <c r="F19" s="36">
        <f t="shared" si="3"/>
        <v>3782.7477991101982</v>
      </c>
      <c r="G19" s="37">
        <v>0</v>
      </c>
      <c r="H19" s="37">
        <f t="shared" si="0"/>
        <v>3996.0541953285419</v>
      </c>
      <c r="I19" s="39">
        <f t="shared" si="0"/>
        <v>0</v>
      </c>
      <c r="J19" s="66"/>
      <c r="K19" s="79">
        <v>2027</v>
      </c>
      <c r="L19" s="36">
        <f t="shared" si="4"/>
        <v>7778.8019944387397</v>
      </c>
      <c r="M19" s="80">
        <f t="shared" si="13"/>
        <v>0</v>
      </c>
      <c r="N19" s="65">
        <f t="shared" si="9"/>
        <v>1</v>
      </c>
      <c r="O19" s="65">
        <f>PRODUCT($N$7:N19)</f>
        <v>1</v>
      </c>
      <c r="P19" s="39">
        <f t="shared" si="5"/>
        <v>7778.8019944387397</v>
      </c>
      <c r="Q19" s="37"/>
      <c r="R19" s="36">
        <f>'Cost Source Tab'!AX19</f>
        <v>3996.0541953285419</v>
      </c>
      <c r="S19" s="37">
        <f t="shared" si="1"/>
        <v>3996.0541953285419</v>
      </c>
      <c r="T19" s="39">
        <f t="shared" si="14"/>
        <v>3606.3020601129369</v>
      </c>
      <c r="V19" s="79">
        <v>2027</v>
      </c>
      <c r="W19" s="36">
        <f t="shared" si="10"/>
        <v>438404.13369510777</v>
      </c>
      <c r="X19" s="37">
        <f t="shared" si="2"/>
        <v>7778.8019944387397</v>
      </c>
      <c r="Y19" s="37">
        <v>0</v>
      </c>
      <c r="Z19" s="37">
        <f t="shared" si="6"/>
        <v>3606.3020601129369</v>
      </c>
      <c r="AA19" s="37">
        <f t="shared" si="7"/>
        <v>436317.88372794486</v>
      </c>
      <c r="AB19" s="82">
        <f t="shared" si="11"/>
        <v>0.02</v>
      </c>
      <c r="AC19" s="37">
        <f t="shared" si="12"/>
        <v>8726.357674558898</v>
      </c>
      <c r="AD19" s="39">
        <f t="shared" si="8"/>
        <v>442957.99143534084</v>
      </c>
      <c r="AE19"/>
    </row>
    <row r="20" spans="1:31" x14ac:dyDescent="0.25">
      <c r="A20" s="6">
        <v>2028</v>
      </c>
      <c r="B20" s="36">
        <f>'Cost Source Tab'!AR20</f>
        <v>3741.5779026694049</v>
      </c>
      <c r="C20" s="37">
        <f>'Cost Source Tab'!AS20</f>
        <v>4007.0022890143741</v>
      </c>
      <c r="D20" s="39">
        <f>'Cost Source Tab'!AT20</f>
        <v>0</v>
      </c>
      <c r="E20" s="37"/>
      <c r="F20" s="36">
        <f t="shared" si="3"/>
        <v>3741.5779026694049</v>
      </c>
      <c r="G20" s="37">
        <v>0</v>
      </c>
      <c r="H20" s="37">
        <f t="shared" si="0"/>
        <v>4007.0022890143741</v>
      </c>
      <c r="I20" s="39">
        <f t="shared" si="0"/>
        <v>0</v>
      </c>
      <c r="J20" s="66"/>
      <c r="K20" s="79">
        <v>2028</v>
      </c>
      <c r="L20" s="36">
        <f t="shared" si="4"/>
        <v>7748.580191683779</v>
      </c>
      <c r="M20" s="80">
        <f t="shared" si="13"/>
        <v>0</v>
      </c>
      <c r="N20" s="65">
        <f t="shared" si="9"/>
        <v>1</v>
      </c>
      <c r="O20" s="65">
        <f>PRODUCT($N$7:N20)</f>
        <v>1</v>
      </c>
      <c r="P20" s="39">
        <f t="shared" si="5"/>
        <v>7748.580191683779</v>
      </c>
      <c r="Q20" s="37"/>
      <c r="R20" s="36">
        <f>'Cost Source Tab'!AX20</f>
        <v>4007.0022890143741</v>
      </c>
      <c r="S20" s="37">
        <f t="shared" si="1"/>
        <v>4007.0022890143741</v>
      </c>
      <c r="T20" s="39">
        <f t="shared" si="14"/>
        <v>3596.4487757956877</v>
      </c>
      <c r="V20" s="79">
        <v>2028</v>
      </c>
      <c r="W20" s="36">
        <f t="shared" si="10"/>
        <v>442957.99143534084</v>
      </c>
      <c r="X20" s="37">
        <f t="shared" si="2"/>
        <v>7748.580191683779</v>
      </c>
      <c r="Y20" s="37">
        <v>0</v>
      </c>
      <c r="Z20" s="37">
        <f t="shared" si="6"/>
        <v>3596.4487757956877</v>
      </c>
      <c r="AA20" s="37">
        <f t="shared" si="7"/>
        <v>440881.9257273968</v>
      </c>
      <c r="AB20" s="82">
        <f t="shared" si="11"/>
        <v>0.02</v>
      </c>
      <c r="AC20" s="37">
        <f t="shared" si="12"/>
        <v>8817.6385145479362</v>
      </c>
      <c r="AD20" s="39">
        <f t="shared" si="8"/>
        <v>447623.49853400071</v>
      </c>
      <c r="AE20"/>
    </row>
    <row r="21" spans="1:31" x14ac:dyDescent="0.25">
      <c r="A21" s="6">
        <v>2029</v>
      </c>
      <c r="B21" s="36">
        <f>'Cost Source Tab'!AR21</f>
        <v>3732.7477991101982</v>
      </c>
      <c r="C21" s="37">
        <f>'Cost Source Tab'!AS21</f>
        <v>3996.0541953285419</v>
      </c>
      <c r="D21" s="39">
        <f>'Cost Source Tab'!AT21</f>
        <v>0</v>
      </c>
      <c r="E21" s="37"/>
      <c r="F21" s="36">
        <f t="shared" si="3"/>
        <v>3732.7477991101982</v>
      </c>
      <c r="G21" s="37">
        <v>0</v>
      </c>
      <c r="H21" s="37">
        <f t="shared" si="0"/>
        <v>3996.0541953285419</v>
      </c>
      <c r="I21" s="39">
        <f t="shared" si="0"/>
        <v>0</v>
      </c>
      <c r="J21" s="66"/>
      <c r="K21" s="79">
        <v>2029</v>
      </c>
      <c r="L21" s="36">
        <f t="shared" si="4"/>
        <v>7728.8019944387397</v>
      </c>
      <c r="M21" s="80">
        <f t="shared" si="13"/>
        <v>0</v>
      </c>
      <c r="N21" s="65">
        <f t="shared" si="9"/>
        <v>1</v>
      </c>
      <c r="O21" s="65">
        <f>PRODUCT($N$7:N21)</f>
        <v>1</v>
      </c>
      <c r="P21" s="39">
        <f t="shared" si="5"/>
        <v>7728.8019944387397</v>
      </c>
      <c r="Q21" s="37"/>
      <c r="R21" s="36">
        <f>'Cost Source Tab'!AX21</f>
        <v>3996.0541953285419</v>
      </c>
      <c r="S21" s="37">
        <f t="shared" si="1"/>
        <v>3996.0541953285419</v>
      </c>
      <c r="T21" s="39">
        <f t="shared" si="14"/>
        <v>3596.4487757956877</v>
      </c>
      <c r="V21" s="79">
        <v>2029</v>
      </c>
      <c r="W21" s="36">
        <f t="shared" si="10"/>
        <v>447623.49853400071</v>
      </c>
      <c r="X21" s="37">
        <f t="shared" si="2"/>
        <v>7728.8019944387397</v>
      </c>
      <c r="Y21" s="37">
        <v>0</v>
      </c>
      <c r="Z21" s="37">
        <f t="shared" si="6"/>
        <v>3596.4487757956877</v>
      </c>
      <c r="AA21" s="37">
        <f t="shared" si="7"/>
        <v>445557.32192467916</v>
      </c>
      <c r="AB21" s="82">
        <f t="shared" si="11"/>
        <v>0.02</v>
      </c>
      <c r="AC21" s="37">
        <f t="shared" si="12"/>
        <v>8911.1464384935825</v>
      </c>
      <c r="AD21" s="39">
        <f t="shared" si="8"/>
        <v>452402.29175385123</v>
      </c>
      <c r="AE21"/>
    </row>
    <row r="22" spans="1:31" x14ac:dyDescent="0.25">
      <c r="A22" s="6">
        <v>2030</v>
      </c>
      <c r="B22" s="36">
        <f>'Cost Source Tab'!AR22</f>
        <v>3782.7477991101982</v>
      </c>
      <c r="C22" s="37">
        <f>'Cost Source Tab'!AS22</f>
        <v>3996.0541953285419</v>
      </c>
      <c r="D22" s="39">
        <f>'Cost Source Tab'!AT22</f>
        <v>0</v>
      </c>
      <c r="E22" s="37"/>
      <c r="F22" s="36">
        <f t="shared" si="3"/>
        <v>3782.7477991101982</v>
      </c>
      <c r="G22" s="37">
        <v>0</v>
      </c>
      <c r="H22" s="37">
        <f t="shared" si="0"/>
        <v>3996.0541953285419</v>
      </c>
      <c r="I22" s="39">
        <f t="shared" si="0"/>
        <v>0</v>
      </c>
      <c r="J22" s="66"/>
      <c r="K22" s="79">
        <v>2030</v>
      </c>
      <c r="L22" s="36">
        <f t="shared" si="4"/>
        <v>7778.8019944387397</v>
      </c>
      <c r="M22" s="80">
        <f t="shared" si="13"/>
        <v>0</v>
      </c>
      <c r="N22" s="65">
        <f t="shared" si="9"/>
        <v>1</v>
      </c>
      <c r="O22" s="65">
        <f>PRODUCT($N$7:N22)</f>
        <v>1</v>
      </c>
      <c r="P22" s="39">
        <f t="shared" si="5"/>
        <v>7778.8019944387397</v>
      </c>
      <c r="Q22" s="37"/>
      <c r="R22" s="36">
        <f>'Cost Source Tab'!AX22</f>
        <v>3996.0541953285419</v>
      </c>
      <c r="S22" s="37">
        <f t="shared" si="1"/>
        <v>3996.0541953285419</v>
      </c>
      <c r="T22" s="39">
        <f t="shared" si="14"/>
        <v>3596.4487757956877</v>
      </c>
      <c r="V22" s="79">
        <v>2030</v>
      </c>
      <c r="W22" s="36">
        <f t="shared" si="10"/>
        <v>452402.29175385123</v>
      </c>
      <c r="X22" s="37">
        <f t="shared" si="2"/>
        <v>7778.8019944387397</v>
      </c>
      <c r="Y22" s="37">
        <v>0</v>
      </c>
      <c r="Z22" s="37">
        <f t="shared" si="6"/>
        <v>3596.4487757956877</v>
      </c>
      <c r="AA22" s="37">
        <f t="shared" si="7"/>
        <v>450311.11514452967</v>
      </c>
      <c r="AB22" s="82">
        <f t="shared" si="11"/>
        <v>0.02</v>
      </c>
      <c r="AC22" s="37">
        <f t="shared" si="12"/>
        <v>9006.2223028905937</v>
      </c>
      <c r="AD22" s="39">
        <f t="shared" si="8"/>
        <v>457226.16083809879</v>
      </c>
      <c r="AE22"/>
    </row>
    <row r="23" spans="1:31" x14ac:dyDescent="0.25">
      <c r="A23" s="6">
        <v>2031</v>
      </c>
      <c r="B23" s="36">
        <f>'Cost Source Tab'!AR23</f>
        <v>3732.7477991101982</v>
      </c>
      <c r="C23" s="37">
        <f>'Cost Source Tab'!AS23</f>
        <v>3996.0541953285419</v>
      </c>
      <c r="D23" s="39">
        <f>'Cost Source Tab'!AT23</f>
        <v>0</v>
      </c>
      <c r="E23" s="37"/>
      <c r="F23" s="36">
        <f t="shared" si="3"/>
        <v>3732.7477991101982</v>
      </c>
      <c r="G23" s="37">
        <v>0</v>
      </c>
      <c r="H23" s="37">
        <f t="shared" si="0"/>
        <v>3996.0541953285419</v>
      </c>
      <c r="I23" s="39">
        <f t="shared" si="0"/>
        <v>0</v>
      </c>
      <c r="J23" s="66"/>
      <c r="K23" s="79">
        <v>2031</v>
      </c>
      <c r="L23" s="36">
        <f t="shared" si="4"/>
        <v>7728.8019944387397</v>
      </c>
      <c r="M23" s="80">
        <f t="shared" si="13"/>
        <v>0</v>
      </c>
      <c r="N23" s="65">
        <f t="shared" si="9"/>
        <v>1</v>
      </c>
      <c r="O23" s="65">
        <f>PRODUCT($N$7:N23)</f>
        <v>1</v>
      </c>
      <c r="P23" s="39">
        <f t="shared" si="5"/>
        <v>7728.8019944387397</v>
      </c>
      <c r="Q23" s="37"/>
      <c r="R23" s="36">
        <f>'Cost Source Tab'!AX23</f>
        <v>3996.0541953285419</v>
      </c>
      <c r="S23" s="37">
        <f t="shared" si="1"/>
        <v>3996.0541953285419</v>
      </c>
      <c r="T23" s="39">
        <f t="shared" si="14"/>
        <v>3606.3020601129369</v>
      </c>
      <c r="V23" s="79">
        <v>2031</v>
      </c>
      <c r="W23" s="36">
        <f t="shared" si="10"/>
        <v>457226.16083809879</v>
      </c>
      <c r="X23" s="37">
        <f t="shared" si="2"/>
        <v>7728.8019944387397</v>
      </c>
      <c r="Y23" s="37">
        <v>0</v>
      </c>
      <c r="Z23" s="37">
        <f t="shared" si="6"/>
        <v>3606.3020601129369</v>
      </c>
      <c r="AA23" s="37">
        <f t="shared" si="7"/>
        <v>455164.91087093588</v>
      </c>
      <c r="AB23" s="82">
        <f t="shared" si="11"/>
        <v>0.02</v>
      </c>
      <c r="AC23" s="37">
        <f t="shared" si="12"/>
        <v>9103.2982174187182</v>
      </c>
      <c r="AD23" s="39">
        <f t="shared" si="8"/>
        <v>462206.9591211917</v>
      </c>
      <c r="AE23"/>
    </row>
    <row r="24" spans="1:31" x14ac:dyDescent="0.25">
      <c r="A24" s="6">
        <v>2032</v>
      </c>
      <c r="B24" s="36">
        <f>'Cost Source Tab'!AR24</f>
        <v>3741.5779026694049</v>
      </c>
      <c r="C24" s="37">
        <f>'Cost Source Tab'!AS24</f>
        <v>4007.0022890143741</v>
      </c>
      <c r="D24" s="39">
        <f>'Cost Source Tab'!AT24</f>
        <v>0</v>
      </c>
      <c r="E24" s="37"/>
      <c r="F24" s="36">
        <f t="shared" si="3"/>
        <v>3741.5779026694049</v>
      </c>
      <c r="G24" s="37">
        <v>0</v>
      </c>
      <c r="H24" s="37">
        <f t="shared" si="0"/>
        <v>4007.0022890143741</v>
      </c>
      <c r="I24" s="39">
        <f t="shared" si="0"/>
        <v>0</v>
      </c>
      <c r="J24" s="66"/>
      <c r="K24" s="79">
        <v>2032</v>
      </c>
      <c r="L24" s="36">
        <f t="shared" si="4"/>
        <v>7748.580191683779</v>
      </c>
      <c r="M24" s="80">
        <f t="shared" si="13"/>
        <v>0</v>
      </c>
      <c r="N24" s="65">
        <f t="shared" si="9"/>
        <v>1</v>
      </c>
      <c r="O24" s="65">
        <f>PRODUCT($N$7:N24)</f>
        <v>1</v>
      </c>
      <c r="P24" s="39">
        <f t="shared" si="5"/>
        <v>7748.580191683779</v>
      </c>
      <c r="Q24" s="37"/>
      <c r="R24" s="36">
        <f>'Cost Source Tab'!AX24</f>
        <v>4007.0022890143741</v>
      </c>
      <c r="S24" s="37">
        <f t="shared" si="1"/>
        <v>4007.0022890143741</v>
      </c>
      <c r="T24" s="39">
        <f t="shared" si="14"/>
        <v>3596.4487757956877</v>
      </c>
      <c r="V24" s="79">
        <v>2032</v>
      </c>
      <c r="W24" s="36">
        <f t="shared" si="10"/>
        <v>462206.9591211917</v>
      </c>
      <c r="X24" s="37">
        <f t="shared" si="2"/>
        <v>7748.580191683779</v>
      </c>
      <c r="Y24" s="37">
        <v>0</v>
      </c>
      <c r="Z24" s="37">
        <f t="shared" si="6"/>
        <v>3596.4487757956877</v>
      </c>
      <c r="AA24" s="37">
        <f t="shared" si="7"/>
        <v>460130.89341324766</v>
      </c>
      <c r="AB24" s="82">
        <f t="shared" si="11"/>
        <v>0.02</v>
      </c>
      <c r="AC24" s="37">
        <f t="shared" si="12"/>
        <v>9202.6178682649534</v>
      </c>
      <c r="AD24" s="39">
        <f t="shared" si="8"/>
        <v>467257.44557356858</v>
      </c>
      <c r="AE24"/>
    </row>
    <row r="25" spans="1:31" x14ac:dyDescent="0.25">
      <c r="A25" s="6">
        <v>2033</v>
      </c>
      <c r="B25" s="36">
        <f>'Cost Source Tab'!AR25</f>
        <v>3782.7477991101982</v>
      </c>
      <c r="C25" s="37">
        <f>'Cost Source Tab'!AS25</f>
        <v>3996.0541953285419</v>
      </c>
      <c r="D25" s="39">
        <f>'Cost Source Tab'!AT25</f>
        <v>0</v>
      </c>
      <c r="E25" s="37"/>
      <c r="F25" s="36">
        <f t="shared" si="3"/>
        <v>3782.7477991101982</v>
      </c>
      <c r="G25" s="37">
        <v>0</v>
      </c>
      <c r="H25" s="37">
        <f t="shared" si="0"/>
        <v>3996.0541953285419</v>
      </c>
      <c r="I25" s="39">
        <f t="shared" si="0"/>
        <v>0</v>
      </c>
      <c r="J25" s="66"/>
      <c r="K25" s="79">
        <v>2033</v>
      </c>
      <c r="L25" s="36">
        <f t="shared" si="4"/>
        <v>7778.8019944387397</v>
      </c>
      <c r="M25" s="80">
        <f t="shared" si="13"/>
        <v>0</v>
      </c>
      <c r="N25" s="65">
        <f t="shared" si="9"/>
        <v>1</v>
      </c>
      <c r="O25" s="65">
        <f>PRODUCT($N$7:N25)</f>
        <v>1</v>
      </c>
      <c r="P25" s="39">
        <f t="shared" si="5"/>
        <v>7778.8019944387397</v>
      </c>
      <c r="Q25" s="37"/>
      <c r="R25" s="36">
        <f>'Cost Source Tab'!AX25</f>
        <v>3996.0541953285419</v>
      </c>
      <c r="S25" s="37">
        <f t="shared" si="1"/>
        <v>3996.0541953285419</v>
      </c>
      <c r="T25" s="39">
        <f t="shared" si="14"/>
        <v>3596.4487757956877</v>
      </c>
      <c r="V25" s="79">
        <v>2033</v>
      </c>
      <c r="W25" s="36">
        <f t="shared" si="10"/>
        <v>467257.44557356858</v>
      </c>
      <c r="X25" s="37">
        <f t="shared" si="2"/>
        <v>7778.8019944387397</v>
      </c>
      <c r="Y25" s="37">
        <v>0</v>
      </c>
      <c r="Z25" s="37">
        <f t="shared" si="6"/>
        <v>3596.4487757956877</v>
      </c>
      <c r="AA25" s="37">
        <f t="shared" si="7"/>
        <v>465166.26896424702</v>
      </c>
      <c r="AB25" s="82">
        <f t="shared" si="11"/>
        <v>0.02</v>
      </c>
      <c r="AC25" s="37">
        <f t="shared" si="12"/>
        <v>9303.3253792849409</v>
      </c>
      <c r="AD25" s="39">
        <f t="shared" si="8"/>
        <v>472378.41773421044</v>
      </c>
      <c r="AE25"/>
    </row>
    <row r="26" spans="1:31" x14ac:dyDescent="0.25">
      <c r="A26" s="6">
        <v>2034</v>
      </c>
      <c r="B26" s="36">
        <f>'Cost Source Tab'!AR26</f>
        <v>3732.7477991101982</v>
      </c>
      <c r="C26" s="37">
        <f>'Cost Source Tab'!AS26</f>
        <v>3996.0541953285419</v>
      </c>
      <c r="D26" s="39">
        <f>'Cost Source Tab'!AT26</f>
        <v>0</v>
      </c>
      <c r="E26" s="37"/>
      <c r="F26" s="36">
        <f t="shared" si="3"/>
        <v>3732.7477991101982</v>
      </c>
      <c r="G26" s="37">
        <v>0</v>
      </c>
      <c r="H26" s="37">
        <f t="shared" si="0"/>
        <v>3996.0541953285419</v>
      </c>
      <c r="I26" s="39">
        <f t="shared" si="0"/>
        <v>0</v>
      </c>
      <c r="J26" s="66"/>
      <c r="K26" s="79">
        <v>2034</v>
      </c>
      <c r="L26" s="36">
        <f t="shared" si="4"/>
        <v>7728.8019944387397</v>
      </c>
      <c r="M26" s="80">
        <f t="shared" si="13"/>
        <v>0</v>
      </c>
      <c r="N26" s="65">
        <f t="shared" si="9"/>
        <v>1</v>
      </c>
      <c r="O26" s="65">
        <f>PRODUCT($N$7:N26)</f>
        <v>1</v>
      </c>
      <c r="P26" s="39">
        <f t="shared" si="5"/>
        <v>7728.8019944387397</v>
      </c>
      <c r="Q26" s="37"/>
      <c r="R26" s="36">
        <f>'Cost Source Tab'!AX26</f>
        <v>3996.0541953285419</v>
      </c>
      <c r="S26" s="37">
        <f t="shared" si="1"/>
        <v>3996.0541953285419</v>
      </c>
      <c r="T26" s="39">
        <f t="shared" si="14"/>
        <v>3596.4487757956877</v>
      </c>
      <c r="V26" s="79">
        <v>2034</v>
      </c>
      <c r="W26" s="36">
        <f t="shared" si="10"/>
        <v>472378.41773421044</v>
      </c>
      <c r="X26" s="37">
        <f t="shared" si="2"/>
        <v>7728.8019944387397</v>
      </c>
      <c r="Y26" s="37">
        <v>0</v>
      </c>
      <c r="Z26" s="37">
        <f t="shared" si="6"/>
        <v>3596.4487757956877</v>
      </c>
      <c r="AA26" s="37">
        <f t="shared" si="7"/>
        <v>470312.24112488888</v>
      </c>
      <c r="AB26" s="82">
        <f t="shared" si="11"/>
        <v>0.02</v>
      </c>
      <c r="AC26" s="37">
        <f t="shared" si="12"/>
        <v>9406.2448224977779</v>
      </c>
      <c r="AD26" s="39">
        <f t="shared" si="8"/>
        <v>477652.30933806516</v>
      </c>
      <c r="AE26"/>
    </row>
    <row r="27" spans="1:31" x14ac:dyDescent="0.25">
      <c r="A27" s="6">
        <v>2035</v>
      </c>
      <c r="B27" s="36">
        <f>'Cost Source Tab'!AR27</f>
        <v>3732.7477991101982</v>
      </c>
      <c r="C27" s="37">
        <f>'Cost Source Tab'!AS27</f>
        <v>3996.0541953285419</v>
      </c>
      <c r="D27" s="39">
        <f>'Cost Source Tab'!AT27</f>
        <v>0</v>
      </c>
      <c r="E27" s="37"/>
      <c r="F27" s="36">
        <f t="shared" si="3"/>
        <v>3732.7477991101982</v>
      </c>
      <c r="G27" s="37">
        <v>0</v>
      </c>
      <c r="H27" s="37">
        <f t="shared" si="0"/>
        <v>3996.0541953285419</v>
      </c>
      <c r="I27" s="39">
        <f t="shared" si="0"/>
        <v>0</v>
      </c>
      <c r="J27" s="66"/>
      <c r="K27" s="79">
        <v>2035</v>
      </c>
      <c r="L27" s="36">
        <f t="shared" si="4"/>
        <v>7728.8019944387397</v>
      </c>
      <c r="M27" s="80">
        <f t="shared" si="13"/>
        <v>0</v>
      </c>
      <c r="N27" s="65">
        <f t="shared" si="9"/>
        <v>1</v>
      </c>
      <c r="O27" s="65">
        <f>PRODUCT($N$7:N27)</f>
        <v>1</v>
      </c>
      <c r="P27" s="39">
        <f t="shared" si="5"/>
        <v>7728.8019944387397</v>
      </c>
      <c r="Q27" s="37"/>
      <c r="R27" s="36">
        <f>'Cost Source Tab'!AX27</f>
        <v>3996.0541953285419</v>
      </c>
      <c r="S27" s="37">
        <f t="shared" si="1"/>
        <v>3996.0541953285419</v>
      </c>
      <c r="T27" s="39">
        <f t="shared" si="14"/>
        <v>3606.3020601129369</v>
      </c>
      <c r="V27" s="79">
        <v>2035</v>
      </c>
      <c r="W27" s="36">
        <f t="shared" si="10"/>
        <v>477652.30933806516</v>
      </c>
      <c r="X27" s="37">
        <f t="shared" si="2"/>
        <v>7728.8019944387397</v>
      </c>
      <c r="Y27" s="37">
        <v>0</v>
      </c>
      <c r="Z27" s="37">
        <f t="shared" si="6"/>
        <v>3606.3020601129369</v>
      </c>
      <c r="AA27" s="37">
        <f t="shared" si="7"/>
        <v>475591.05937090225</v>
      </c>
      <c r="AB27" s="82">
        <f t="shared" si="11"/>
        <v>0.02</v>
      </c>
      <c r="AC27" s="37">
        <f t="shared" si="12"/>
        <v>9511.8211874180452</v>
      </c>
      <c r="AD27" s="39">
        <f t="shared" si="8"/>
        <v>483041.63059115742</v>
      </c>
      <c r="AE27"/>
    </row>
    <row r="28" spans="1:31" x14ac:dyDescent="0.25">
      <c r="A28" s="6">
        <v>2036</v>
      </c>
      <c r="B28" s="36">
        <f>'Cost Source Tab'!AR28</f>
        <v>3791.5779026694049</v>
      </c>
      <c r="C28" s="37">
        <f>'Cost Source Tab'!AS28</f>
        <v>4007.0022890143741</v>
      </c>
      <c r="D28" s="39">
        <f>'Cost Source Tab'!AT28</f>
        <v>0</v>
      </c>
      <c r="E28" s="37"/>
      <c r="F28" s="36">
        <f t="shared" si="3"/>
        <v>3791.5779026694049</v>
      </c>
      <c r="G28" s="37">
        <v>0</v>
      </c>
      <c r="H28" s="37">
        <f t="shared" si="0"/>
        <v>4007.0022890143741</v>
      </c>
      <c r="I28" s="39">
        <f t="shared" si="0"/>
        <v>0</v>
      </c>
      <c r="J28" s="66"/>
      <c r="K28" s="79">
        <v>2036</v>
      </c>
      <c r="L28" s="36">
        <f t="shared" si="4"/>
        <v>7798.580191683779</v>
      </c>
      <c r="M28" s="80">
        <f t="shared" si="13"/>
        <v>0</v>
      </c>
      <c r="N28" s="65">
        <f t="shared" si="9"/>
        <v>1</v>
      </c>
      <c r="O28" s="65">
        <f>PRODUCT($N$7:N28)</f>
        <v>1</v>
      </c>
      <c r="P28" s="39">
        <f t="shared" si="5"/>
        <v>7798.580191683779</v>
      </c>
      <c r="Q28" s="37"/>
      <c r="R28" s="36">
        <f>'Cost Source Tab'!AX28</f>
        <v>4007.0022890143741</v>
      </c>
      <c r="S28" s="37">
        <f t="shared" si="1"/>
        <v>4007.0022890143741</v>
      </c>
      <c r="T28" s="39">
        <f t="shared" si="14"/>
        <v>3596.4487757956877</v>
      </c>
      <c r="V28" s="79">
        <v>2036</v>
      </c>
      <c r="W28" s="36">
        <f t="shared" si="10"/>
        <v>483041.63059115742</v>
      </c>
      <c r="X28" s="37">
        <f t="shared" si="2"/>
        <v>7798.580191683779</v>
      </c>
      <c r="Y28" s="37">
        <v>0</v>
      </c>
      <c r="Z28" s="37">
        <f t="shared" si="6"/>
        <v>3596.4487757956877</v>
      </c>
      <c r="AA28" s="37">
        <f t="shared" si="7"/>
        <v>480940.56488321337</v>
      </c>
      <c r="AB28" s="82">
        <f t="shared" si="11"/>
        <v>0.02</v>
      </c>
      <c r="AC28" s="37">
        <f t="shared" si="12"/>
        <v>9618.8112976642678</v>
      </c>
      <c r="AD28" s="39">
        <f t="shared" si="8"/>
        <v>488458.31047293358</v>
      </c>
      <c r="AE28"/>
    </row>
    <row r="29" spans="1:31" x14ac:dyDescent="0.25">
      <c r="A29" s="6">
        <v>2037</v>
      </c>
      <c r="B29" s="36">
        <f>'Cost Source Tab'!AR29</f>
        <v>3732.7477991101982</v>
      </c>
      <c r="C29" s="37">
        <f>'Cost Source Tab'!AS29</f>
        <v>3996.0541953285419</v>
      </c>
      <c r="D29" s="39">
        <f>'Cost Source Tab'!AT29</f>
        <v>0</v>
      </c>
      <c r="E29" s="37"/>
      <c r="F29" s="36">
        <f t="shared" si="3"/>
        <v>3732.7477991101982</v>
      </c>
      <c r="G29" s="37">
        <v>0</v>
      </c>
      <c r="H29" s="37">
        <f t="shared" si="0"/>
        <v>3996.0541953285419</v>
      </c>
      <c r="I29" s="39">
        <f t="shared" si="0"/>
        <v>0</v>
      </c>
      <c r="J29" s="66"/>
      <c r="K29" s="79">
        <v>2037</v>
      </c>
      <c r="L29" s="36">
        <f t="shared" si="4"/>
        <v>7728.8019944387397</v>
      </c>
      <c r="M29" s="80">
        <f t="shared" si="13"/>
        <v>0</v>
      </c>
      <c r="N29" s="65">
        <f t="shared" si="9"/>
        <v>1</v>
      </c>
      <c r="O29" s="65">
        <f>PRODUCT($N$7:N29)</f>
        <v>1</v>
      </c>
      <c r="P29" s="39">
        <f t="shared" si="5"/>
        <v>7728.8019944387397</v>
      </c>
      <c r="Q29" s="37"/>
      <c r="R29" s="36">
        <f>'Cost Source Tab'!AX29</f>
        <v>3996.0541953285419</v>
      </c>
      <c r="S29" s="37">
        <f t="shared" si="1"/>
        <v>3996.0541953285419</v>
      </c>
      <c r="T29" s="39">
        <f t="shared" si="14"/>
        <v>3596.4487757956877</v>
      </c>
      <c r="V29" s="79">
        <v>2037</v>
      </c>
      <c r="W29" s="36">
        <f t="shared" si="10"/>
        <v>488458.31047293358</v>
      </c>
      <c r="X29" s="37">
        <f t="shared" si="2"/>
        <v>7728.8019944387397</v>
      </c>
      <c r="Y29" s="37">
        <v>0</v>
      </c>
      <c r="Z29" s="37">
        <f t="shared" si="6"/>
        <v>3596.4487757956877</v>
      </c>
      <c r="AA29" s="37">
        <f t="shared" si="7"/>
        <v>486392.13386361202</v>
      </c>
      <c r="AB29" s="82">
        <f t="shared" si="11"/>
        <v>0.02</v>
      </c>
      <c r="AC29" s="37">
        <f t="shared" si="12"/>
        <v>9727.8426772722414</v>
      </c>
      <c r="AD29" s="39">
        <f t="shared" si="8"/>
        <v>494053.79993156274</v>
      </c>
      <c r="AE29"/>
    </row>
    <row r="30" spans="1:31" x14ac:dyDescent="0.25">
      <c r="A30" s="6">
        <v>2038</v>
      </c>
      <c r="B30" s="36">
        <f>'Cost Source Tab'!AR30</f>
        <v>3732.7477991101982</v>
      </c>
      <c r="C30" s="37">
        <f>'Cost Source Tab'!AS30</f>
        <v>3996.0541953285419</v>
      </c>
      <c r="D30" s="39">
        <f>'Cost Source Tab'!AT30</f>
        <v>0</v>
      </c>
      <c r="E30" s="37"/>
      <c r="F30" s="36">
        <f t="shared" si="3"/>
        <v>3732.7477991101982</v>
      </c>
      <c r="G30" s="37">
        <v>0</v>
      </c>
      <c r="H30" s="37">
        <f t="shared" si="0"/>
        <v>3996.0541953285419</v>
      </c>
      <c r="I30" s="39">
        <f t="shared" si="0"/>
        <v>0</v>
      </c>
      <c r="J30" s="66"/>
      <c r="K30" s="79">
        <v>2038</v>
      </c>
      <c r="L30" s="36">
        <f t="shared" si="4"/>
        <v>7728.8019944387397</v>
      </c>
      <c r="M30" s="80">
        <f t="shared" si="13"/>
        <v>0</v>
      </c>
      <c r="N30" s="65">
        <f t="shared" si="9"/>
        <v>1</v>
      </c>
      <c r="O30" s="65">
        <f>PRODUCT($N$7:N30)</f>
        <v>1</v>
      </c>
      <c r="P30" s="39">
        <f t="shared" si="5"/>
        <v>7728.8019944387397</v>
      </c>
      <c r="Q30" s="37"/>
      <c r="R30" s="36">
        <f>'Cost Source Tab'!AX30</f>
        <v>3996.0541953285419</v>
      </c>
      <c r="S30" s="37">
        <f t="shared" si="1"/>
        <v>3996.0541953285419</v>
      </c>
      <c r="T30" s="39">
        <f t="shared" si="14"/>
        <v>3596.4487757956877</v>
      </c>
      <c r="V30" s="79">
        <v>2038</v>
      </c>
      <c r="W30" s="36">
        <f t="shared" si="10"/>
        <v>494053.79993156274</v>
      </c>
      <c r="X30" s="37">
        <f t="shared" si="2"/>
        <v>7728.8019944387397</v>
      </c>
      <c r="Y30" s="37">
        <v>0</v>
      </c>
      <c r="Z30" s="37">
        <f t="shared" si="6"/>
        <v>3596.4487757956877</v>
      </c>
      <c r="AA30" s="37">
        <f t="shared" si="7"/>
        <v>491987.62332224118</v>
      </c>
      <c r="AB30" s="82">
        <f t="shared" si="11"/>
        <v>0.02</v>
      </c>
      <c r="AC30" s="37">
        <f t="shared" si="12"/>
        <v>9839.7524664448247</v>
      </c>
      <c r="AD30" s="39">
        <f t="shared" si="8"/>
        <v>499761.19917936448</v>
      </c>
      <c r="AE30"/>
    </row>
    <row r="31" spans="1:31" x14ac:dyDescent="0.25">
      <c r="A31" s="6">
        <v>2039</v>
      </c>
      <c r="B31" s="36">
        <f>'Cost Source Tab'!AR31</f>
        <v>3782.7477991101982</v>
      </c>
      <c r="C31" s="37">
        <f>'Cost Source Tab'!AS31</f>
        <v>3996.0541953285419</v>
      </c>
      <c r="D31" s="39">
        <f>'Cost Source Tab'!AT31</f>
        <v>0</v>
      </c>
      <c r="E31" s="37"/>
      <c r="F31" s="36">
        <f t="shared" si="3"/>
        <v>3782.7477991101982</v>
      </c>
      <c r="G31" s="37">
        <v>0</v>
      </c>
      <c r="H31" s="37">
        <f t="shared" si="0"/>
        <v>3996.0541953285419</v>
      </c>
      <c r="I31" s="39">
        <f t="shared" si="0"/>
        <v>0</v>
      </c>
      <c r="J31" s="66"/>
      <c r="K31" s="79">
        <v>2039</v>
      </c>
      <c r="L31" s="36">
        <f t="shared" si="4"/>
        <v>7778.8019944387397</v>
      </c>
      <c r="M31" s="80">
        <f t="shared" si="13"/>
        <v>0</v>
      </c>
      <c r="N31" s="65">
        <f t="shared" si="9"/>
        <v>1</v>
      </c>
      <c r="O31" s="65">
        <f>PRODUCT($N$7:N31)</f>
        <v>1</v>
      </c>
      <c r="P31" s="39">
        <f t="shared" si="5"/>
        <v>7778.8019944387397</v>
      </c>
      <c r="Q31" s="37"/>
      <c r="R31" s="36">
        <f>'Cost Source Tab'!AX31</f>
        <v>3996.0541953285419</v>
      </c>
      <c r="S31" s="37">
        <f t="shared" si="1"/>
        <v>3996.0541953285419</v>
      </c>
      <c r="T31" s="39">
        <f t="shared" si="14"/>
        <v>3606.3020601129369</v>
      </c>
      <c r="V31" s="79">
        <v>2039</v>
      </c>
      <c r="W31" s="36">
        <f t="shared" si="10"/>
        <v>499761.19917936448</v>
      </c>
      <c r="X31" s="37">
        <f t="shared" si="2"/>
        <v>7778.8019944387397</v>
      </c>
      <c r="Y31" s="37">
        <v>0</v>
      </c>
      <c r="Z31" s="37">
        <f t="shared" si="6"/>
        <v>3606.3020601129369</v>
      </c>
      <c r="AA31" s="37">
        <f t="shared" si="7"/>
        <v>497674.94921220158</v>
      </c>
      <c r="AB31" s="82">
        <f t="shared" si="11"/>
        <v>0.02</v>
      </c>
      <c r="AC31" s="37">
        <f t="shared" si="12"/>
        <v>9953.4989842440318</v>
      </c>
      <c r="AD31" s="39">
        <f t="shared" si="8"/>
        <v>505542.19822928269</v>
      </c>
      <c r="AE31"/>
    </row>
    <row r="32" spans="1:31" x14ac:dyDescent="0.25">
      <c r="A32" s="6">
        <v>2040</v>
      </c>
      <c r="B32" s="36">
        <f>'Cost Source Tab'!AR32</f>
        <v>3741.5779026694049</v>
      </c>
      <c r="C32" s="37">
        <f>'Cost Source Tab'!AS32</f>
        <v>4007.0022890143741</v>
      </c>
      <c r="D32" s="39">
        <f>'Cost Source Tab'!AT32</f>
        <v>0</v>
      </c>
      <c r="E32" s="37"/>
      <c r="F32" s="36">
        <f t="shared" si="3"/>
        <v>3741.5779026694049</v>
      </c>
      <c r="G32" s="37">
        <v>0</v>
      </c>
      <c r="H32" s="37">
        <f t="shared" si="0"/>
        <v>4007.0022890143741</v>
      </c>
      <c r="I32" s="39">
        <f t="shared" si="0"/>
        <v>0</v>
      </c>
      <c r="J32" s="66"/>
      <c r="K32" s="79">
        <v>2040</v>
      </c>
      <c r="L32" s="36">
        <f t="shared" si="4"/>
        <v>7748.580191683779</v>
      </c>
      <c r="M32" s="80">
        <f t="shared" si="13"/>
        <v>0</v>
      </c>
      <c r="N32" s="65">
        <f t="shared" si="9"/>
        <v>1</v>
      </c>
      <c r="O32" s="65">
        <f>PRODUCT($N$7:N32)</f>
        <v>1</v>
      </c>
      <c r="P32" s="39">
        <f t="shared" si="5"/>
        <v>7748.580191683779</v>
      </c>
      <c r="Q32" s="37"/>
      <c r="R32" s="36">
        <f>'Cost Source Tab'!AX32</f>
        <v>4007.0022890143741</v>
      </c>
      <c r="S32" s="37">
        <f t="shared" si="1"/>
        <v>4007.0022890143741</v>
      </c>
      <c r="T32" s="39">
        <f t="shared" si="14"/>
        <v>3596.4487757956877</v>
      </c>
      <c r="V32" s="79">
        <v>2040</v>
      </c>
      <c r="W32" s="36">
        <f t="shared" si="10"/>
        <v>505542.19822928269</v>
      </c>
      <c r="X32" s="37">
        <f t="shared" si="2"/>
        <v>7748.580191683779</v>
      </c>
      <c r="Y32" s="37">
        <v>0</v>
      </c>
      <c r="Z32" s="37">
        <f t="shared" si="6"/>
        <v>3596.4487757956877</v>
      </c>
      <c r="AA32" s="37">
        <f t="shared" si="7"/>
        <v>503466.13252133864</v>
      </c>
      <c r="AB32" s="82">
        <f t="shared" si="11"/>
        <v>0.02</v>
      </c>
      <c r="AC32" s="37">
        <f t="shared" si="12"/>
        <v>10069.322650426773</v>
      </c>
      <c r="AD32" s="39">
        <f t="shared" si="8"/>
        <v>511459.38946382137</v>
      </c>
      <c r="AE32"/>
    </row>
    <row r="33" spans="1:31" x14ac:dyDescent="0.25">
      <c r="A33" s="6">
        <v>2041</v>
      </c>
      <c r="B33" s="36">
        <f>'Cost Source Tab'!AR33</f>
        <v>3732.7477991101982</v>
      </c>
      <c r="C33" s="37">
        <f>'Cost Source Tab'!AS33</f>
        <v>3996.0541953285419</v>
      </c>
      <c r="D33" s="39">
        <f>'Cost Source Tab'!AT33</f>
        <v>0</v>
      </c>
      <c r="E33" s="37"/>
      <c r="F33" s="36">
        <f t="shared" si="3"/>
        <v>3732.7477991101982</v>
      </c>
      <c r="G33" s="37">
        <v>0</v>
      </c>
      <c r="H33" s="37">
        <f t="shared" si="0"/>
        <v>3996.0541953285419</v>
      </c>
      <c r="I33" s="39">
        <f t="shared" si="0"/>
        <v>0</v>
      </c>
      <c r="J33" s="66"/>
      <c r="K33" s="79">
        <v>2041</v>
      </c>
      <c r="L33" s="36">
        <f t="shared" si="4"/>
        <v>7728.8019944387397</v>
      </c>
      <c r="M33" s="80">
        <f t="shared" si="13"/>
        <v>0</v>
      </c>
      <c r="N33" s="65">
        <f t="shared" si="9"/>
        <v>1</v>
      </c>
      <c r="O33" s="65">
        <f>PRODUCT($N$7:N33)</f>
        <v>1</v>
      </c>
      <c r="P33" s="39">
        <f t="shared" si="5"/>
        <v>7728.8019944387397</v>
      </c>
      <c r="Q33" s="37"/>
      <c r="R33" s="36">
        <f>'Cost Source Tab'!AX33</f>
        <v>3996.0541953285419</v>
      </c>
      <c r="S33" s="37">
        <f t="shared" si="1"/>
        <v>3996.0541953285419</v>
      </c>
      <c r="T33" s="39">
        <f t="shared" si="14"/>
        <v>3596.4487757956877</v>
      </c>
      <c r="V33" s="79">
        <v>2041</v>
      </c>
      <c r="W33" s="36">
        <f t="shared" si="10"/>
        <v>511459.38946382137</v>
      </c>
      <c r="X33" s="37">
        <f t="shared" si="2"/>
        <v>7728.8019944387397</v>
      </c>
      <c r="Y33" s="37">
        <v>0</v>
      </c>
      <c r="Z33" s="37">
        <f t="shared" si="6"/>
        <v>3596.4487757956877</v>
      </c>
      <c r="AA33" s="37">
        <f t="shared" si="7"/>
        <v>509393.21285449981</v>
      </c>
      <c r="AB33" s="82">
        <f t="shared" si="11"/>
        <v>0.02</v>
      </c>
      <c r="AC33" s="37">
        <f t="shared" si="12"/>
        <v>10187.864257089996</v>
      </c>
      <c r="AD33" s="39">
        <f t="shared" si="8"/>
        <v>517514.90050226828</v>
      </c>
      <c r="AE33"/>
    </row>
    <row r="34" spans="1:31" x14ac:dyDescent="0.25">
      <c r="A34" s="6">
        <v>2042</v>
      </c>
      <c r="B34" s="36">
        <f>'Cost Source Tab'!AR34</f>
        <v>3782.7477991101982</v>
      </c>
      <c r="C34" s="37">
        <f>'Cost Source Tab'!AS34</f>
        <v>3996.0541953285419</v>
      </c>
      <c r="D34" s="39">
        <f>'Cost Source Tab'!AT34</f>
        <v>0</v>
      </c>
      <c r="E34" s="37"/>
      <c r="F34" s="36">
        <f t="shared" si="3"/>
        <v>3782.7477991101982</v>
      </c>
      <c r="G34" s="37">
        <v>0</v>
      </c>
      <c r="H34" s="37">
        <f t="shared" si="0"/>
        <v>3996.0541953285419</v>
      </c>
      <c r="I34" s="39">
        <f t="shared" si="0"/>
        <v>0</v>
      </c>
      <c r="J34" s="66"/>
      <c r="K34" s="79">
        <v>2042</v>
      </c>
      <c r="L34" s="36">
        <f t="shared" si="4"/>
        <v>7778.8019944387397</v>
      </c>
      <c r="M34" s="80">
        <f t="shared" si="13"/>
        <v>0</v>
      </c>
      <c r="N34" s="65">
        <f t="shared" si="9"/>
        <v>1</v>
      </c>
      <c r="O34" s="65">
        <f>PRODUCT($N$7:N34)</f>
        <v>1</v>
      </c>
      <c r="P34" s="39">
        <f t="shared" si="5"/>
        <v>7778.8019944387397</v>
      </c>
      <c r="Q34" s="37"/>
      <c r="R34" s="36">
        <f>'Cost Source Tab'!AX34</f>
        <v>3996.0541953285419</v>
      </c>
      <c r="S34" s="37">
        <f t="shared" si="1"/>
        <v>3996.0541953285419</v>
      </c>
      <c r="T34" s="39">
        <f t="shared" si="14"/>
        <v>3596.4487757956877</v>
      </c>
      <c r="V34" s="79">
        <v>2042</v>
      </c>
      <c r="W34" s="36">
        <f t="shared" si="10"/>
        <v>517514.90050226828</v>
      </c>
      <c r="X34" s="37">
        <f t="shared" si="2"/>
        <v>7778.8019944387397</v>
      </c>
      <c r="Y34" s="37">
        <v>0</v>
      </c>
      <c r="Z34" s="37">
        <f t="shared" si="6"/>
        <v>3596.4487757956877</v>
      </c>
      <c r="AA34" s="37">
        <f t="shared" si="7"/>
        <v>515423.72389294673</v>
      </c>
      <c r="AB34" s="82">
        <f t="shared" si="11"/>
        <v>0.02</v>
      </c>
      <c r="AC34" s="37">
        <f t="shared" si="12"/>
        <v>10308.474477858936</v>
      </c>
      <c r="AD34" s="39">
        <f t="shared" si="8"/>
        <v>523641.02176148415</v>
      </c>
      <c r="AE34"/>
    </row>
    <row r="35" spans="1:31" x14ac:dyDescent="0.25">
      <c r="A35" s="6">
        <v>2043</v>
      </c>
      <c r="B35" s="36">
        <f>'Cost Source Tab'!AR35</f>
        <v>3732.7477991101982</v>
      </c>
      <c r="C35" s="37">
        <f>'Cost Source Tab'!AS35</f>
        <v>3996.0541953285419</v>
      </c>
      <c r="D35" s="39">
        <f>'Cost Source Tab'!AT35</f>
        <v>0</v>
      </c>
      <c r="E35" s="37"/>
      <c r="F35" s="36">
        <f t="shared" si="3"/>
        <v>3732.7477991101982</v>
      </c>
      <c r="G35" s="37">
        <v>0</v>
      </c>
      <c r="H35" s="37">
        <f t="shared" si="0"/>
        <v>3996.0541953285419</v>
      </c>
      <c r="I35" s="39">
        <f t="shared" si="0"/>
        <v>0</v>
      </c>
      <c r="J35" s="66"/>
      <c r="K35" s="79">
        <v>2043</v>
      </c>
      <c r="L35" s="36">
        <f t="shared" si="4"/>
        <v>7728.8019944387397</v>
      </c>
      <c r="M35" s="80">
        <f t="shared" si="13"/>
        <v>0</v>
      </c>
      <c r="N35" s="65">
        <f t="shared" si="9"/>
        <v>1</v>
      </c>
      <c r="O35" s="65">
        <f>PRODUCT($N$7:N35)</f>
        <v>1</v>
      </c>
      <c r="P35" s="39">
        <f t="shared" si="5"/>
        <v>7728.8019944387397</v>
      </c>
      <c r="Q35" s="37"/>
      <c r="R35" s="36">
        <f>'Cost Source Tab'!AX35</f>
        <v>3996.0541953285419</v>
      </c>
      <c r="S35" s="37">
        <f t="shared" si="1"/>
        <v>3996.0541953285419</v>
      </c>
      <c r="T35" s="39">
        <f t="shared" si="14"/>
        <v>3606.3020601129369</v>
      </c>
      <c r="V35" s="79">
        <v>2043</v>
      </c>
      <c r="W35" s="36">
        <f t="shared" si="10"/>
        <v>523641.02176148415</v>
      </c>
      <c r="X35" s="37">
        <f t="shared" si="2"/>
        <v>7728.8019944387397</v>
      </c>
      <c r="Y35" s="37">
        <v>0</v>
      </c>
      <c r="Z35" s="37">
        <f t="shared" si="6"/>
        <v>3606.3020601129369</v>
      </c>
      <c r="AA35" s="37">
        <f t="shared" si="7"/>
        <v>521579.77179432125</v>
      </c>
      <c r="AB35" s="82">
        <f t="shared" si="11"/>
        <v>0.02</v>
      </c>
      <c r="AC35" s="37">
        <f t="shared" si="12"/>
        <v>10431.595435886426</v>
      </c>
      <c r="AD35" s="39">
        <f t="shared" si="8"/>
        <v>529950.11726304481</v>
      </c>
      <c r="AE35"/>
    </row>
    <row r="36" spans="1:31" x14ac:dyDescent="0.25">
      <c r="A36" s="6">
        <v>2044</v>
      </c>
      <c r="B36" s="36">
        <f>'Cost Source Tab'!AR36</f>
        <v>3741.5779026694049</v>
      </c>
      <c r="C36" s="37">
        <f>'Cost Source Tab'!AS36</f>
        <v>4007.0022890143741</v>
      </c>
      <c r="D36" s="39">
        <f>'Cost Source Tab'!AT36</f>
        <v>0</v>
      </c>
      <c r="E36" s="37"/>
      <c r="F36" s="36">
        <f t="shared" si="3"/>
        <v>3741.5779026694049</v>
      </c>
      <c r="G36" s="37">
        <v>0</v>
      </c>
      <c r="H36" s="37">
        <f t="shared" si="0"/>
        <v>4007.0022890143741</v>
      </c>
      <c r="I36" s="39">
        <f t="shared" si="0"/>
        <v>0</v>
      </c>
      <c r="J36" s="66"/>
      <c r="K36" s="79">
        <v>2044</v>
      </c>
      <c r="L36" s="36">
        <f t="shared" si="4"/>
        <v>7748.580191683779</v>
      </c>
      <c r="M36" s="80">
        <f t="shared" si="13"/>
        <v>0</v>
      </c>
      <c r="N36" s="65">
        <f t="shared" si="9"/>
        <v>1</v>
      </c>
      <c r="O36" s="65">
        <f>PRODUCT($N$7:N36)</f>
        <v>1</v>
      </c>
      <c r="P36" s="39">
        <f t="shared" si="5"/>
        <v>7748.580191683779</v>
      </c>
      <c r="Q36" s="37"/>
      <c r="R36" s="36">
        <f>'Cost Source Tab'!AX36</f>
        <v>4007.0022890143741</v>
      </c>
      <c r="S36" s="37">
        <f t="shared" si="1"/>
        <v>4007.0022890143741</v>
      </c>
      <c r="T36" s="39">
        <f t="shared" si="14"/>
        <v>3596.4487757956877</v>
      </c>
      <c r="V36" s="79">
        <v>2044</v>
      </c>
      <c r="W36" s="36">
        <f t="shared" si="10"/>
        <v>529950.11726304481</v>
      </c>
      <c r="X36" s="37">
        <f t="shared" si="2"/>
        <v>7748.580191683779</v>
      </c>
      <c r="Y36" s="37">
        <v>0</v>
      </c>
      <c r="Z36" s="37">
        <f t="shared" si="6"/>
        <v>3596.4487757956877</v>
      </c>
      <c r="AA36" s="37">
        <f t="shared" si="7"/>
        <v>527874.05155510083</v>
      </c>
      <c r="AB36" s="82">
        <f t="shared" si="11"/>
        <v>0.02</v>
      </c>
      <c r="AC36" s="37">
        <f t="shared" si="12"/>
        <v>10557.481031102017</v>
      </c>
      <c r="AD36" s="39">
        <f t="shared" si="8"/>
        <v>536355.46687825874</v>
      </c>
      <c r="AE36"/>
    </row>
    <row r="37" spans="1:31" x14ac:dyDescent="0.25">
      <c r="A37" s="6">
        <v>2045</v>
      </c>
      <c r="B37" s="36">
        <f>'Cost Source Tab'!AR37</f>
        <v>3782.7477991101982</v>
      </c>
      <c r="C37" s="37">
        <f>'Cost Source Tab'!AS37</f>
        <v>3996.0541953285419</v>
      </c>
      <c r="D37" s="39">
        <f>'Cost Source Tab'!AT37</f>
        <v>0</v>
      </c>
      <c r="E37" s="37"/>
      <c r="F37" s="36">
        <f t="shared" si="3"/>
        <v>3782.7477991101982</v>
      </c>
      <c r="G37" s="37">
        <v>0</v>
      </c>
      <c r="H37" s="37">
        <f t="shared" si="0"/>
        <v>3996.0541953285419</v>
      </c>
      <c r="I37" s="39">
        <f t="shared" si="0"/>
        <v>0</v>
      </c>
      <c r="J37" s="66"/>
      <c r="K37" s="79">
        <v>2045</v>
      </c>
      <c r="L37" s="36">
        <f t="shared" si="4"/>
        <v>7778.8019944387397</v>
      </c>
      <c r="M37" s="80">
        <f t="shared" si="13"/>
        <v>0</v>
      </c>
      <c r="N37" s="65">
        <f t="shared" si="9"/>
        <v>1</v>
      </c>
      <c r="O37" s="65">
        <f>PRODUCT($N$7:N37)</f>
        <v>1</v>
      </c>
      <c r="P37" s="39">
        <f t="shared" si="5"/>
        <v>7778.8019944387397</v>
      </c>
      <c r="Q37" s="37"/>
      <c r="R37" s="36">
        <f>'Cost Source Tab'!AX37</f>
        <v>3996.0541953285419</v>
      </c>
      <c r="S37" s="37">
        <f t="shared" si="1"/>
        <v>3996.0541953285419</v>
      </c>
      <c r="T37" s="39">
        <f t="shared" si="14"/>
        <v>3596.4487757956877</v>
      </c>
      <c r="V37" s="79">
        <v>2045</v>
      </c>
      <c r="W37" s="36">
        <f t="shared" si="10"/>
        <v>536355.46687825874</v>
      </c>
      <c r="X37" s="37">
        <f t="shared" si="2"/>
        <v>7778.8019944387397</v>
      </c>
      <c r="Y37" s="37">
        <v>0</v>
      </c>
      <c r="Z37" s="37">
        <f t="shared" si="6"/>
        <v>3596.4487757956877</v>
      </c>
      <c r="AA37" s="37">
        <f t="shared" si="7"/>
        <v>534264.29026893724</v>
      </c>
      <c r="AB37" s="82">
        <f t="shared" si="11"/>
        <v>0.02</v>
      </c>
      <c r="AC37" s="37">
        <f t="shared" si="12"/>
        <v>10685.285805378746</v>
      </c>
      <c r="AD37" s="39">
        <f t="shared" si="8"/>
        <v>542858.39946499432</v>
      </c>
      <c r="AE37"/>
    </row>
    <row r="38" spans="1:31" x14ac:dyDescent="0.25">
      <c r="A38" s="6">
        <v>2046</v>
      </c>
      <c r="B38" s="36">
        <f>'Cost Source Tab'!AR38</f>
        <v>3732.7477991101982</v>
      </c>
      <c r="C38" s="37">
        <f>'Cost Source Tab'!AS38</f>
        <v>3996.0541953285419</v>
      </c>
      <c r="D38" s="39">
        <f>'Cost Source Tab'!AT38</f>
        <v>0</v>
      </c>
      <c r="E38" s="37"/>
      <c r="F38" s="36">
        <f t="shared" si="3"/>
        <v>3732.7477991101982</v>
      </c>
      <c r="G38" s="37">
        <v>0</v>
      </c>
      <c r="H38" s="37">
        <f t="shared" si="0"/>
        <v>3996.0541953285419</v>
      </c>
      <c r="I38" s="39">
        <f t="shared" si="0"/>
        <v>0</v>
      </c>
      <c r="J38" s="66"/>
      <c r="K38" s="79">
        <v>2046</v>
      </c>
      <c r="L38" s="36">
        <f t="shared" si="4"/>
        <v>7728.8019944387397</v>
      </c>
      <c r="M38" s="80">
        <f t="shared" si="13"/>
        <v>0</v>
      </c>
      <c r="N38" s="65">
        <f t="shared" si="9"/>
        <v>1</v>
      </c>
      <c r="O38" s="65">
        <f>PRODUCT($N$7:N38)</f>
        <v>1</v>
      </c>
      <c r="P38" s="39">
        <f t="shared" si="5"/>
        <v>7728.8019944387397</v>
      </c>
      <c r="Q38" s="37"/>
      <c r="R38" s="36">
        <f>'Cost Source Tab'!AX38</f>
        <v>3996.0541953285419</v>
      </c>
      <c r="S38" s="37">
        <f t="shared" ref="S38:S68" si="15">R38*O38</f>
        <v>3996.0541953285419</v>
      </c>
      <c r="T38" s="39">
        <f t="shared" si="14"/>
        <v>3596.4487757956877</v>
      </c>
      <c r="V38" s="79">
        <v>2046</v>
      </c>
      <c r="W38" s="36">
        <f t="shared" si="10"/>
        <v>542858.39946499432</v>
      </c>
      <c r="X38" s="37">
        <f t="shared" ref="X38:X68" si="16">IF(W38&gt;P38,P38,W38)</f>
        <v>7728.8019944387397</v>
      </c>
      <c r="Y38" s="37">
        <v>0</v>
      </c>
      <c r="Z38" s="37">
        <f t="shared" si="6"/>
        <v>3596.4487757956877</v>
      </c>
      <c r="AA38" s="37">
        <f t="shared" si="7"/>
        <v>540792.22285567282</v>
      </c>
      <c r="AB38" s="82">
        <f t="shared" si="11"/>
        <v>0.02</v>
      </c>
      <c r="AC38" s="37">
        <f t="shared" si="12"/>
        <v>10815.844457113457</v>
      </c>
      <c r="AD38" s="39">
        <f t="shared" si="8"/>
        <v>549541.89070346463</v>
      </c>
      <c r="AE38"/>
    </row>
    <row r="39" spans="1:31" x14ac:dyDescent="0.25">
      <c r="A39" s="6">
        <v>2047</v>
      </c>
      <c r="B39" s="36">
        <f>'Cost Source Tab'!AR39</f>
        <v>3732.7477991101982</v>
      </c>
      <c r="C39" s="37">
        <f>'Cost Source Tab'!AS39</f>
        <v>3996.0541953285419</v>
      </c>
      <c r="D39" s="39">
        <f>'Cost Source Tab'!AT39</f>
        <v>0</v>
      </c>
      <c r="E39" s="37"/>
      <c r="F39" s="36">
        <f t="shared" si="3"/>
        <v>3732.7477991101982</v>
      </c>
      <c r="G39" s="37">
        <v>0</v>
      </c>
      <c r="H39" s="37">
        <f t="shared" si="0"/>
        <v>3996.0541953285419</v>
      </c>
      <c r="I39" s="39">
        <f t="shared" si="0"/>
        <v>0</v>
      </c>
      <c r="J39" s="66"/>
      <c r="K39" s="79">
        <v>2047</v>
      </c>
      <c r="L39" s="36">
        <f t="shared" si="4"/>
        <v>7728.8019944387397</v>
      </c>
      <c r="M39" s="80">
        <f t="shared" si="13"/>
        <v>0</v>
      </c>
      <c r="N39" s="65">
        <f t="shared" si="9"/>
        <v>1</v>
      </c>
      <c r="O39" s="65">
        <f>PRODUCT($N$7:N39)</f>
        <v>1</v>
      </c>
      <c r="P39" s="39">
        <f t="shared" si="5"/>
        <v>7728.8019944387397</v>
      </c>
      <c r="Q39" s="37"/>
      <c r="R39" s="36">
        <f>'Cost Source Tab'!AX39</f>
        <v>3996.0541953285419</v>
      </c>
      <c r="S39" s="37">
        <f t="shared" si="15"/>
        <v>3996.0541953285419</v>
      </c>
      <c r="T39" s="39">
        <f t="shared" si="14"/>
        <v>3606.3020601129369</v>
      </c>
      <c r="V39" s="79">
        <v>2047</v>
      </c>
      <c r="W39" s="36">
        <f t="shared" si="10"/>
        <v>549541.89070346463</v>
      </c>
      <c r="X39" s="37">
        <f t="shared" si="16"/>
        <v>7728.8019944387397</v>
      </c>
      <c r="Y39" s="37">
        <v>0</v>
      </c>
      <c r="Z39" s="37">
        <f t="shared" si="6"/>
        <v>3606.3020601129369</v>
      </c>
      <c r="AA39" s="37">
        <f t="shared" si="7"/>
        <v>547480.64073630166</v>
      </c>
      <c r="AB39" s="82">
        <f t="shared" si="11"/>
        <v>0.02</v>
      </c>
      <c r="AC39" s="37">
        <f t="shared" si="12"/>
        <v>10949.612814726033</v>
      </c>
      <c r="AD39" s="39">
        <f t="shared" si="8"/>
        <v>556369.00358386489</v>
      </c>
      <c r="AE39"/>
    </row>
    <row r="40" spans="1:31" x14ac:dyDescent="0.25">
      <c r="A40" s="6">
        <v>2048</v>
      </c>
      <c r="B40" s="36">
        <f>'Cost Source Tab'!AR40</f>
        <v>3791.5779026694049</v>
      </c>
      <c r="C40" s="37">
        <f>'Cost Source Tab'!AS40</f>
        <v>4007.0022890143741</v>
      </c>
      <c r="D40" s="39">
        <f>'Cost Source Tab'!AT40</f>
        <v>0</v>
      </c>
      <c r="E40" s="37"/>
      <c r="F40" s="36">
        <f t="shared" si="3"/>
        <v>3791.5779026694049</v>
      </c>
      <c r="G40" s="37">
        <v>0</v>
      </c>
      <c r="H40" s="37">
        <f t="shared" si="0"/>
        <v>4007.0022890143741</v>
      </c>
      <c r="I40" s="39">
        <f t="shared" si="0"/>
        <v>0</v>
      </c>
      <c r="J40" s="66"/>
      <c r="K40" s="79">
        <v>2048</v>
      </c>
      <c r="L40" s="36">
        <f t="shared" si="4"/>
        <v>7798.580191683779</v>
      </c>
      <c r="M40" s="80">
        <f t="shared" si="13"/>
        <v>0</v>
      </c>
      <c r="N40" s="65">
        <f t="shared" si="9"/>
        <v>1</v>
      </c>
      <c r="O40" s="65">
        <f>PRODUCT($N$7:N40)</f>
        <v>1</v>
      </c>
      <c r="P40" s="39">
        <f t="shared" si="5"/>
        <v>7798.580191683779</v>
      </c>
      <c r="Q40" s="37"/>
      <c r="R40" s="36">
        <f>'Cost Source Tab'!AX40</f>
        <v>4007.0022890143741</v>
      </c>
      <c r="S40" s="37">
        <f t="shared" si="15"/>
        <v>4007.0022890143741</v>
      </c>
      <c r="T40" s="39">
        <f t="shared" si="14"/>
        <v>3596.4487757956877</v>
      </c>
      <c r="V40" s="79">
        <v>2048</v>
      </c>
      <c r="W40" s="36">
        <f t="shared" si="10"/>
        <v>556369.00358386489</v>
      </c>
      <c r="X40" s="37">
        <f t="shared" si="16"/>
        <v>7798.580191683779</v>
      </c>
      <c r="Y40" s="37">
        <v>0</v>
      </c>
      <c r="Z40" s="37">
        <f t="shared" si="6"/>
        <v>3596.4487757956877</v>
      </c>
      <c r="AA40" s="37">
        <f t="shared" si="7"/>
        <v>554267.93787592091</v>
      </c>
      <c r="AB40" s="82">
        <f t="shared" si="11"/>
        <v>0.02</v>
      </c>
      <c r="AC40" s="37">
        <f t="shared" si="12"/>
        <v>11085.358757518419</v>
      </c>
      <c r="AD40" s="39">
        <f t="shared" si="8"/>
        <v>563252.23092549527</v>
      </c>
      <c r="AE40"/>
    </row>
    <row r="41" spans="1:31" x14ac:dyDescent="0.25">
      <c r="A41" s="6">
        <v>2049</v>
      </c>
      <c r="B41" s="36">
        <f>'Cost Source Tab'!AR41</f>
        <v>3732.7477991101982</v>
      </c>
      <c r="C41" s="37">
        <f>'Cost Source Tab'!AS41</f>
        <v>3996.0541953285419</v>
      </c>
      <c r="D41" s="39">
        <f>'Cost Source Tab'!AT41</f>
        <v>0</v>
      </c>
      <c r="E41" s="37"/>
      <c r="F41" s="36">
        <f t="shared" si="3"/>
        <v>3732.7477991101982</v>
      </c>
      <c r="G41" s="37">
        <v>0</v>
      </c>
      <c r="H41" s="37">
        <f t="shared" si="0"/>
        <v>3996.0541953285419</v>
      </c>
      <c r="I41" s="39">
        <f t="shared" si="0"/>
        <v>0</v>
      </c>
      <c r="J41" s="66"/>
      <c r="K41" s="79">
        <v>2049</v>
      </c>
      <c r="L41" s="36">
        <f t="shared" si="4"/>
        <v>7728.8019944387397</v>
      </c>
      <c r="M41" s="80">
        <f t="shared" si="13"/>
        <v>0</v>
      </c>
      <c r="N41" s="65">
        <f t="shared" si="9"/>
        <v>1</v>
      </c>
      <c r="O41" s="65">
        <f>PRODUCT($N$7:N41)</f>
        <v>1</v>
      </c>
      <c r="P41" s="39">
        <f t="shared" si="5"/>
        <v>7728.8019944387397</v>
      </c>
      <c r="Q41" s="37"/>
      <c r="R41" s="36">
        <f>'Cost Source Tab'!AX41</f>
        <v>3996.0541953285419</v>
      </c>
      <c r="S41" s="37">
        <f t="shared" si="15"/>
        <v>3996.0541953285419</v>
      </c>
      <c r="T41" s="39">
        <f t="shared" si="14"/>
        <v>3596.4487757956877</v>
      </c>
      <c r="V41" s="79">
        <v>2049</v>
      </c>
      <c r="W41" s="36">
        <f t="shared" si="10"/>
        <v>563252.23092549527</v>
      </c>
      <c r="X41" s="37">
        <f t="shared" si="16"/>
        <v>7728.8019944387397</v>
      </c>
      <c r="Y41" s="37">
        <v>0</v>
      </c>
      <c r="Z41" s="37">
        <f t="shared" si="6"/>
        <v>3596.4487757956877</v>
      </c>
      <c r="AA41" s="37">
        <f t="shared" si="7"/>
        <v>561186.05431617377</v>
      </c>
      <c r="AB41" s="82">
        <f t="shared" si="11"/>
        <v>0.02</v>
      </c>
      <c r="AC41" s="37">
        <f t="shared" si="12"/>
        <v>11223.721086323476</v>
      </c>
      <c r="AD41" s="39">
        <f t="shared" si="8"/>
        <v>570343.59879317565</v>
      </c>
      <c r="AE41"/>
    </row>
    <row r="42" spans="1:31" x14ac:dyDescent="0.25">
      <c r="A42" s="6">
        <v>2050</v>
      </c>
      <c r="B42" s="36">
        <f>'Cost Source Tab'!AR42</f>
        <v>3732.7477991101982</v>
      </c>
      <c r="C42" s="37">
        <f>'Cost Source Tab'!AS42</f>
        <v>3996.0541953285419</v>
      </c>
      <c r="D42" s="39">
        <f>'Cost Source Tab'!AT42</f>
        <v>0</v>
      </c>
      <c r="E42" s="37"/>
      <c r="F42" s="36">
        <f t="shared" si="3"/>
        <v>3732.7477991101982</v>
      </c>
      <c r="G42" s="37">
        <v>0</v>
      </c>
      <c r="H42" s="37">
        <f t="shared" si="0"/>
        <v>3996.0541953285419</v>
      </c>
      <c r="I42" s="39">
        <f t="shared" si="0"/>
        <v>0</v>
      </c>
      <c r="J42" s="66"/>
      <c r="K42" s="79">
        <v>2050</v>
      </c>
      <c r="L42" s="36">
        <f t="shared" si="4"/>
        <v>7728.8019944387397</v>
      </c>
      <c r="M42" s="80">
        <f t="shared" si="13"/>
        <v>0</v>
      </c>
      <c r="N42" s="65">
        <f t="shared" si="9"/>
        <v>1</v>
      </c>
      <c r="O42" s="65">
        <f>PRODUCT($N$7:N42)</f>
        <v>1</v>
      </c>
      <c r="P42" s="39">
        <f t="shared" si="5"/>
        <v>7728.8019944387397</v>
      </c>
      <c r="Q42" s="37"/>
      <c r="R42" s="36">
        <f>'Cost Source Tab'!AX42</f>
        <v>3996.0541953285419</v>
      </c>
      <c r="S42" s="37">
        <f t="shared" si="15"/>
        <v>3996.0541953285419</v>
      </c>
      <c r="T42" s="39">
        <f t="shared" si="14"/>
        <v>3596.4487757956877</v>
      </c>
      <c r="V42" s="79">
        <v>2050</v>
      </c>
      <c r="W42" s="36">
        <f t="shared" si="10"/>
        <v>570343.59879317565</v>
      </c>
      <c r="X42" s="37">
        <f t="shared" si="16"/>
        <v>7728.8019944387397</v>
      </c>
      <c r="Y42" s="37">
        <v>0</v>
      </c>
      <c r="Z42" s="37">
        <f t="shared" si="6"/>
        <v>3596.4487757956877</v>
      </c>
      <c r="AA42" s="37">
        <f t="shared" si="7"/>
        <v>568277.42218385416</v>
      </c>
      <c r="AB42" s="82">
        <f t="shared" si="11"/>
        <v>0.02</v>
      </c>
      <c r="AC42" s="37">
        <f t="shared" si="12"/>
        <v>11365.548443677084</v>
      </c>
      <c r="AD42" s="39">
        <f t="shared" si="8"/>
        <v>577576.79401820968</v>
      </c>
      <c r="AE42"/>
    </row>
    <row r="43" spans="1:31" x14ac:dyDescent="0.25">
      <c r="A43" s="6">
        <v>2051</v>
      </c>
      <c r="B43" s="36">
        <f>'Cost Source Tab'!AR43</f>
        <v>3782.7477991101982</v>
      </c>
      <c r="C43" s="37">
        <f>'Cost Source Tab'!AS43</f>
        <v>3996.0541953285419</v>
      </c>
      <c r="D43" s="39">
        <f>'Cost Source Tab'!AT43</f>
        <v>0</v>
      </c>
      <c r="E43" s="37"/>
      <c r="F43" s="36">
        <f t="shared" si="3"/>
        <v>3782.7477991101982</v>
      </c>
      <c r="G43" s="37">
        <v>0</v>
      </c>
      <c r="H43" s="37">
        <f t="shared" si="0"/>
        <v>3996.0541953285419</v>
      </c>
      <c r="I43" s="39">
        <f t="shared" si="0"/>
        <v>0</v>
      </c>
      <c r="J43" s="66"/>
      <c r="K43" s="79">
        <v>2051</v>
      </c>
      <c r="L43" s="36">
        <f t="shared" si="4"/>
        <v>7778.8019944387397</v>
      </c>
      <c r="M43" s="80">
        <f t="shared" si="13"/>
        <v>0</v>
      </c>
      <c r="N43" s="65">
        <f t="shared" si="9"/>
        <v>1</v>
      </c>
      <c r="O43" s="65">
        <f>PRODUCT($N$7:N43)</f>
        <v>1</v>
      </c>
      <c r="P43" s="39">
        <f t="shared" si="5"/>
        <v>7778.8019944387397</v>
      </c>
      <c r="Q43" s="37"/>
      <c r="R43" s="36">
        <f>'Cost Source Tab'!AX43</f>
        <v>3996.0541953285419</v>
      </c>
      <c r="S43" s="37">
        <f t="shared" si="15"/>
        <v>3996.0541953285419</v>
      </c>
      <c r="T43" s="39">
        <f t="shared" si="14"/>
        <v>3606.3020601129369</v>
      </c>
      <c r="V43" s="79">
        <v>2051</v>
      </c>
      <c r="W43" s="36">
        <f t="shared" si="10"/>
        <v>577576.79401820968</v>
      </c>
      <c r="X43" s="37">
        <f t="shared" si="16"/>
        <v>7778.8019944387397</v>
      </c>
      <c r="Y43" s="37">
        <v>0</v>
      </c>
      <c r="Z43" s="37">
        <f t="shared" si="6"/>
        <v>3606.3020601129369</v>
      </c>
      <c r="AA43" s="37">
        <f t="shared" si="7"/>
        <v>575490.54405104672</v>
      </c>
      <c r="AB43" s="82">
        <f t="shared" si="11"/>
        <v>0.02</v>
      </c>
      <c r="AC43" s="37">
        <f t="shared" si="12"/>
        <v>11509.810881020934</v>
      </c>
      <c r="AD43" s="39">
        <f t="shared" si="8"/>
        <v>584914.10496490484</v>
      </c>
      <c r="AE43"/>
    </row>
    <row r="44" spans="1:31" x14ac:dyDescent="0.25">
      <c r="A44" s="6">
        <v>2052</v>
      </c>
      <c r="B44" s="36">
        <f>'Cost Source Tab'!AR44</f>
        <v>3741.5779026694049</v>
      </c>
      <c r="C44" s="37">
        <f>'Cost Source Tab'!AS44</f>
        <v>4007.0022890143741</v>
      </c>
      <c r="D44" s="39">
        <f>'Cost Source Tab'!AT44</f>
        <v>0</v>
      </c>
      <c r="E44" s="37"/>
      <c r="F44" s="36">
        <f t="shared" ref="F44:F68" si="17">B44</f>
        <v>3741.5779026694049</v>
      </c>
      <c r="G44" s="37">
        <v>0</v>
      </c>
      <c r="H44" s="37">
        <f t="shared" ref="H44:H68" si="18">C44</f>
        <v>4007.0022890143741</v>
      </c>
      <c r="I44" s="39">
        <f t="shared" ref="I44:I68" si="19">D44</f>
        <v>0</v>
      </c>
      <c r="J44" s="66"/>
      <c r="K44" s="79">
        <v>2052</v>
      </c>
      <c r="L44" s="36">
        <f t="shared" si="4"/>
        <v>7748.580191683779</v>
      </c>
      <c r="M44" s="80">
        <f t="shared" si="13"/>
        <v>0</v>
      </c>
      <c r="N44" s="65">
        <f t="shared" si="9"/>
        <v>1</v>
      </c>
      <c r="O44" s="65">
        <f>PRODUCT($N$7:N44)</f>
        <v>1</v>
      </c>
      <c r="P44" s="39">
        <f t="shared" si="5"/>
        <v>7748.580191683779</v>
      </c>
      <c r="Q44" s="37"/>
      <c r="R44" s="36">
        <f>'Cost Source Tab'!AX44</f>
        <v>4007.0022890143741</v>
      </c>
      <c r="S44" s="37">
        <f t="shared" si="15"/>
        <v>4007.0022890143741</v>
      </c>
      <c r="T44" s="39">
        <f t="shared" si="14"/>
        <v>3596.4487757956877</v>
      </c>
      <c r="V44" s="79">
        <v>2052</v>
      </c>
      <c r="W44" s="36">
        <f t="shared" si="10"/>
        <v>584914.10496490484</v>
      </c>
      <c r="X44" s="37">
        <f t="shared" si="16"/>
        <v>7748.580191683779</v>
      </c>
      <c r="Y44" s="37">
        <v>0</v>
      </c>
      <c r="Z44" s="37">
        <f t="shared" si="6"/>
        <v>3596.4487757956877</v>
      </c>
      <c r="AA44" s="37">
        <f t="shared" si="7"/>
        <v>582838.03925696085</v>
      </c>
      <c r="AB44" s="82">
        <f t="shared" si="11"/>
        <v>0.02</v>
      </c>
      <c r="AC44" s="37">
        <f t="shared" si="12"/>
        <v>11656.760785139217</v>
      </c>
      <c r="AD44" s="39">
        <f t="shared" si="8"/>
        <v>592418.73433415592</v>
      </c>
      <c r="AE44"/>
    </row>
    <row r="45" spans="1:31" x14ac:dyDescent="0.25">
      <c r="A45" s="6">
        <v>2053</v>
      </c>
      <c r="B45" s="36">
        <f>'Cost Source Tab'!AR45</f>
        <v>3582.6193302026286</v>
      </c>
      <c r="C45" s="37">
        <f>'Cost Source Tab'!AS45</f>
        <v>0</v>
      </c>
      <c r="D45" s="39">
        <f>'Cost Source Tab'!AT45</f>
        <v>0</v>
      </c>
      <c r="E45" s="37"/>
      <c r="F45" s="36">
        <f t="shared" si="17"/>
        <v>3582.6193302026286</v>
      </c>
      <c r="G45" s="37">
        <v>0</v>
      </c>
      <c r="H45" s="37">
        <f t="shared" si="18"/>
        <v>0</v>
      </c>
      <c r="I45" s="39">
        <f t="shared" si="19"/>
        <v>0</v>
      </c>
      <c r="J45" s="66"/>
      <c r="K45" s="79">
        <v>2053</v>
      </c>
      <c r="L45" s="36">
        <f t="shared" si="4"/>
        <v>3582.6193302026286</v>
      </c>
      <c r="M45" s="80">
        <f t="shared" si="13"/>
        <v>0</v>
      </c>
      <c r="N45" s="65">
        <f t="shared" si="9"/>
        <v>1</v>
      </c>
      <c r="O45" s="65">
        <f>PRODUCT($N$7:N45)</f>
        <v>1</v>
      </c>
      <c r="P45" s="39">
        <f t="shared" si="5"/>
        <v>3582.6193302026286</v>
      </c>
      <c r="Q45" s="37"/>
      <c r="R45" s="36">
        <f>'Cost Source Tab'!AX45</f>
        <v>0</v>
      </c>
      <c r="S45" s="37">
        <f t="shared" si="15"/>
        <v>0</v>
      </c>
      <c r="T45" s="39">
        <f t="shared" si="14"/>
        <v>3596.4487757956877</v>
      </c>
      <c r="V45" s="79">
        <v>2053</v>
      </c>
      <c r="W45" s="36">
        <f t="shared" si="10"/>
        <v>592418.73433415592</v>
      </c>
      <c r="X45" s="37">
        <f t="shared" si="16"/>
        <v>3582.6193302026286</v>
      </c>
      <c r="Y45" s="37">
        <v>0</v>
      </c>
      <c r="Z45" s="37">
        <f t="shared" si="6"/>
        <v>3596.4487757956877</v>
      </c>
      <c r="AA45" s="37">
        <f t="shared" si="7"/>
        <v>592425.64905695245</v>
      </c>
      <c r="AB45" s="82">
        <f t="shared" si="11"/>
        <v>0.02</v>
      </c>
      <c r="AC45" s="37">
        <f t="shared" si="12"/>
        <v>11848.512981139049</v>
      </c>
      <c r="AD45" s="39">
        <f t="shared" si="8"/>
        <v>604281.07676088798</v>
      </c>
      <c r="AE45"/>
    </row>
    <row r="46" spans="1:31" x14ac:dyDescent="0.25">
      <c r="A46" s="6">
        <v>2054</v>
      </c>
      <c r="B46" s="36">
        <f>'Cost Source Tab'!AR46</f>
        <v>3632.6193302026286</v>
      </c>
      <c r="C46" s="37">
        <f>'Cost Source Tab'!AS46</f>
        <v>0</v>
      </c>
      <c r="D46" s="39">
        <f>'Cost Source Tab'!AT46</f>
        <v>0</v>
      </c>
      <c r="E46" s="37"/>
      <c r="F46" s="36">
        <f t="shared" si="17"/>
        <v>3632.6193302026286</v>
      </c>
      <c r="G46" s="37">
        <v>0</v>
      </c>
      <c r="H46" s="37">
        <f t="shared" si="18"/>
        <v>0</v>
      </c>
      <c r="I46" s="39">
        <f t="shared" si="19"/>
        <v>0</v>
      </c>
      <c r="J46" s="66"/>
      <c r="K46" s="79">
        <v>2054</v>
      </c>
      <c r="L46" s="36">
        <f t="shared" si="4"/>
        <v>3632.6193302026286</v>
      </c>
      <c r="M46" s="80">
        <f t="shared" si="13"/>
        <v>0</v>
      </c>
      <c r="N46" s="65">
        <f t="shared" si="9"/>
        <v>1</v>
      </c>
      <c r="O46" s="65">
        <f>PRODUCT($N$7:N46)</f>
        <v>1</v>
      </c>
      <c r="P46" s="39">
        <f t="shared" si="5"/>
        <v>3632.6193302026286</v>
      </c>
      <c r="Q46" s="37"/>
      <c r="R46" s="36">
        <f>'Cost Source Tab'!AX46</f>
        <v>0</v>
      </c>
      <c r="S46" s="37">
        <f t="shared" si="15"/>
        <v>0</v>
      </c>
      <c r="T46" s="39">
        <f t="shared" si="14"/>
        <v>3596.4487757956877</v>
      </c>
      <c r="V46" s="79">
        <v>2054</v>
      </c>
      <c r="W46" s="36">
        <f t="shared" si="10"/>
        <v>604281.07676088798</v>
      </c>
      <c r="X46" s="37">
        <f t="shared" si="16"/>
        <v>3632.6193302026286</v>
      </c>
      <c r="Y46" s="37">
        <v>0</v>
      </c>
      <c r="Z46" s="37">
        <f t="shared" si="6"/>
        <v>3596.4487757956877</v>
      </c>
      <c r="AA46" s="37">
        <f t="shared" si="7"/>
        <v>604262.99148368451</v>
      </c>
      <c r="AB46" s="82">
        <f t="shared" si="11"/>
        <v>0.02</v>
      </c>
      <c r="AC46" s="37">
        <f t="shared" si="12"/>
        <v>12085.259829673691</v>
      </c>
      <c r="AD46" s="39">
        <f t="shared" si="8"/>
        <v>616330.16603615473</v>
      </c>
      <c r="AE46"/>
    </row>
    <row r="47" spans="1:31" x14ac:dyDescent="0.25">
      <c r="A47" s="6">
        <v>2055</v>
      </c>
      <c r="B47" s="36">
        <f>'Cost Source Tab'!AR47</f>
        <v>3582.6193302026286</v>
      </c>
      <c r="C47" s="37">
        <f>'Cost Source Tab'!AS47</f>
        <v>0</v>
      </c>
      <c r="D47" s="39">
        <f>'Cost Source Tab'!AT47</f>
        <v>0</v>
      </c>
      <c r="E47" s="37"/>
      <c r="F47" s="36">
        <f t="shared" si="17"/>
        <v>3582.6193302026286</v>
      </c>
      <c r="G47" s="37">
        <v>0</v>
      </c>
      <c r="H47" s="37">
        <f t="shared" si="18"/>
        <v>0</v>
      </c>
      <c r="I47" s="39">
        <f t="shared" si="19"/>
        <v>0</v>
      </c>
      <c r="J47" s="66"/>
      <c r="K47" s="79">
        <v>2055</v>
      </c>
      <c r="L47" s="36">
        <f t="shared" si="4"/>
        <v>3582.6193302026286</v>
      </c>
      <c r="M47" s="80">
        <f t="shared" si="13"/>
        <v>0</v>
      </c>
      <c r="N47" s="65">
        <f t="shared" si="9"/>
        <v>1</v>
      </c>
      <c r="O47" s="65">
        <f>PRODUCT($N$7:N47)</f>
        <v>1</v>
      </c>
      <c r="P47" s="39">
        <f t="shared" si="5"/>
        <v>3582.6193302026286</v>
      </c>
      <c r="Q47" s="37"/>
      <c r="R47" s="36">
        <f>'Cost Source Tab'!AX47</f>
        <v>0</v>
      </c>
      <c r="S47" s="37">
        <f t="shared" si="15"/>
        <v>0</v>
      </c>
      <c r="T47" s="39">
        <f t="shared" si="14"/>
        <v>3606.3020601129369</v>
      </c>
      <c r="V47" s="79">
        <v>2055</v>
      </c>
      <c r="W47" s="36">
        <f t="shared" si="10"/>
        <v>616330.16603615473</v>
      </c>
      <c r="X47" s="37">
        <f t="shared" si="16"/>
        <v>3582.6193302026286</v>
      </c>
      <c r="Y47" s="37">
        <v>0</v>
      </c>
      <c r="Z47" s="37">
        <f t="shared" si="6"/>
        <v>3606.3020601129369</v>
      </c>
      <c r="AA47" s="37">
        <f t="shared" si="7"/>
        <v>616342.00740110979</v>
      </c>
      <c r="AB47" s="82">
        <f t="shared" si="11"/>
        <v>0.02</v>
      </c>
      <c r="AC47" s="37">
        <f t="shared" si="12"/>
        <v>12326.840148022196</v>
      </c>
      <c r="AD47" s="39">
        <f t="shared" si="8"/>
        <v>628680.68891408725</v>
      </c>
      <c r="AE47"/>
    </row>
    <row r="48" spans="1:31" x14ac:dyDescent="0.25">
      <c r="A48" s="6">
        <v>2056</v>
      </c>
      <c r="B48" s="36">
        <f>'Cost Source Tab'!AR48</f>
        <v>3591.4311091894851</v>
      </c>
      <c r="C48" s="37">
        <f>'Cost Source Tab'!AS48</f>
        <v>0</v>
      </c>
      <c r="D48" s="39">
        <f>'Cost Source Tab'!AT48</f>
        <v>0</v>
      </c>
      <c r="E48" s="37"/>
      <c r="F48" s="36">
        <f t="shared" si="17"/>
        <v>3591.4311091894851</v>
      </c>
      <c r="G48" s="37">
        <v>0</v>
      </c>
      <c r="H48" s="37">
        <f t="shared" si="18"/>
        <v>0</v>
      </c>
      <c r="I48" s="39">
        <f t="shared" si="19"/>
        <v>0</v>
      </c>
      <c r="J48" s="66"/>
      <c r="K48" s="79">
        <v>2056</v>
      </c>
      <c r="L48" s="36">
        <f t="shared" si="4"/>
        <v>3591.4311091894851</v>
      </c>
      <c r="M48" s="80">
        <f t="shared" si="13"/>
        <v>0</v>
      </c>
      <c r="N48" s="65">
        <f t="shared" si="9"/>
        <v>1</v>
      </c>
      <c r="O48" s="65">
        <f>PRODUCT($N$7:N48)</f>
        <v>1</v>
      </c>
      <c r="P48" s="39">
        <f t="shared" si="5"/>
        <v>3591.4311091894851</v>
      </c>
      <c r="Q48" s="37"/>
      <c r="R48" s="36">
        <f>'Cost Source Tab'!AX48</f>
        <v>0</v>
      </c>
      <c r="S48" s="37">
        <f t="shared" si="15"/>
        <v>0</v>
      </c>
      <c r="T48" s="39">
        <f t="shared" si="14"/>
        <v>0</v>
      </c>
      <c r="V48" s="79">
        <v>2056</v>
      </c>
      <c r="W48" s="36">
        <f t="shared" si="10"/>
        <v>628680.68891408725</v>
      </c>
      <c r="X48" s="37">
        <f t="shared" si="16"/>
        <v>3591.4311091894851</v>
      </c>
      <c r="Y48" s="37">
        <v>0</v>
      </c>
      <c r="Z48" s="37">
        <f t="shared" si="6"/>
        <v>0</v>
      </c>
      <c r="AA48" s="37">
        <f t="shared" si="7"/>
        <v>626884.97335949249</v>
      </c>
      <c r="AB48" s="82">
        <f t="shared" si="11"/>
        <v>0.02</v>
      </c>
      <c r="AC48" s="37">
        <f t="shared" si="12"/>
        <v>12537.69946718985</v>
      </c>
      <c r="AD48" s="39">
        <f t="shared" si="8"/>
        <v>637626.95727208757</v>
      </c>
      <c r="AE48"/>
    </row>
    <row r="49" spans="1:31" x14ac:dyDescent="0.25">
      <c r="A49" s="6">
        <v>2057</v>
      </c>
      <c r="B49" s="36">
        <f>'Cost Source Tab'!AR49</f>
        <v>3632.6193302026286</v>
      </c>
      <c r="C49" s="37">
        <f>'Cost Source Tab'!AS49</f>
        <v>0</v>
      </c>
      <c r="D49" s="39">
        <f>'Cost Source Tab'!AT49</f>
        <v>0</v>
      </c>
      <c r="E49" s="37"/>
      <c r="F49" s="36">
        <f t="shared" si="17"/>
        <v>3632.6193302026286</v>
      </c>
      <c r="G49" s="37">
        <v>0</v>
      </c>
      <c r="H49" s="37">
        <f t="shared" si="18"/>
        <v>0</v>
      </c>
      <c r="I49" s="39">
        <f t="shared" si="19"/>
        <v>0</v>
      </c>
      <c r="J49" s="66"/>
      <c r="K49" s="79">
        <v>2057</v>
      </c>
      <c r="L49" s="36">
        <f t="shared" si="4"/>
        <v>3632.6193302026286</v>
      </c>
      <c r="M49" s="80">
        <f t="shared" si="13"/>
        <v>0</v>
      </c>
      <c r="N49" s="65">
        <f t="shared" si="9"/>
        <v>1</v>
      </c>
      <c r="O49" s="65">
        <f>PRODUCT($N$7:N49)</f>
        <v>1</v>
      </c>
      <c r="P49" s="39">
        <f t="shared" si="5"/>
        <v>3632.6193302026286</v>
      </c>
      <c r="Q49" s="37"/>
      <c r="R49" s="36">
        <f>'Cost Source Tab'!AX49</f>
        <v>0</v>
      </c>
      <c r="S49" s="37">
        <f t="shared" si="15"/>
        <v>0</v>
      </c>
      <c r="T49" s="39">
        <f t="shared" si="14"/>
        <v>0</v>
      </c>
      <c r="V49" s="79">
        <v>2057</v>
      </c>
      <c r="W49" s="36">
        <f t="shared" si="10"/>
        <v>637626.95727208757</v>
      </c>
      <c r="X49" s="37">
        <f t="shared" si="16"/>
        <v>3632.6193302026286</v>
      </c>
      <c r="Y49" s="37">
        <v>0</v>
      </c>
      <c r="Z49" s="37">
        <f t="shared" si="6"/>
        <v>0</v>
      </c>
      <c r="AA49" s="37">
        <f t="shared" si="7"/>
        <v>635810.64760698623</v>
      </c>
      <c r="AB49" s="82">
        <f t="shared" si="11"/>
        <v>0.02</v>
      </c>
      <c r="AC49" s="37">
        <f t="shared" si="12"/>
        <v>12716.212952139726</v>
      </c>
      <c r="AD49" s="39">
        <f t="shared" si="8"/>
        <v>646710.55089402467</v>
      </c>
      <c r="AE49"/>
    </row>
    <row r="50" spans="1:31" x14ac:dyDescent="0.25">
      <c r="A50" s="6">
        <v>2058</v>
      </c>
      <c r="B50" s="36">
        <f>'Cost Source Tab'!AR50</f>
        <v>3582.6193302026286</v>
      </c>
      <c r="C50" s="37">
        <f>'Cost Source Tab'!AS50</f>
        <v>0</v>
      </c>
      <c r="D50" s="39">
        <f>'Cost Source Tab'!AT50</f>
        <v>0</v>
      </c>
      <c r="E50" s="37"/>
      <c r="F50" s="36">
        <f t="shared" si="17"/>
        <v>3582.6193302026286</v>
      </c>
      <c r="G50" s="37">
        <v>0</v>
      </c>
      <c r="H50" s="37">
        <f t="shared" si="18"/>
        <v>0</v>
      </c>
      <c r="I50" s="39">
        <f t="shared" si="19"/>
        <v>0</v>
      </c>
      <c r="J50" s="66"/>
      <c r="K50" s="79">
        <v>2058</v>
      </c>
      <c r="L50" s="36">
        <f t="shared" si="4"/>
        <v>3582.6193302026286</v>
      </c>
      <c r="M50" s="80">
        <f t="shared" si="13"/>
        <v>0</v>
      </c>
      <c r="N50" s="65">
        <f t="shared" si="9"/>
        <v>1</v>
      </c>
      <c r="O50" s="65">
        <f>PRODUCT($N$7:N50)</f>
        <v>1</v>
      </c>
      <c r="P50" s="39">
        <f t="shared" si="5"/>
        <v>3582.6193302026286</v>
      </c>
      <c r="Q50" s="37"/>
      <c r="R50" s="36">
        <f>'Cost Source Tab'!AX50</f>
        <v>0</v>
      </c>
      <c r="S50" s="37">
        <f t="shared" si="15"/>
        <v>0</v>
      </c>
      <c r="T50" s="39">
        <f t="shared" si="14"/>
        <v>0</v>
      </c>
      <c r="V50" s="79">
        <v>2058</v>
      </c>
      <c r="W50" s="36">
        <f t="shared" si="10"/>
        <v>646710.55089402467</v>
      </c>
      <c r="X50" s="37">
        <f t="shared" si="16"/>
        <v>3582.6193302026286</v>
      </c>
      <c r="Y50" s="37">
        <v>0</v>
      </c>
      <c r="Z50" s="37">
        <f t="shared" si="6"/>
        <v>0</v>
      </c>
      <c r="AA50" s="37">
        <f t="shared" si="7"/>
        <v>644919.24122892332</v>
      </c>
      <c r="AB50" s="82">
        <f t="shared" si="11"/>
        <v>0.02</v>
      </c>
      <c r="AC50" s="37">
        <f t="shared" si="12"/>
        <v>12898.384824578467</v>
      </c>
      <c r="AD50" s="39">
        <f t="shared" si="8"/>
        <v>656026.3163884005</v>
      </c>
      <c r="AE50"/>
    </row>
    <row r="51" spans="1:31" x14ac:dyDescent="0.25">
      <c r="A51" s="6">
        <v>2059</v>
      </c>
      <c r="B51" s="36">
        <f>'Cost Source Tab'!AR51</f>
        <v>3582.6193302026286</v>
      </c>
      <c r="C51" s="37">
        <f>'Cost Source Tab'!AS51</f>
        <v>0</v>
      </c>
      <c r="D51" s="39">
        <f>'Cost Source Tab'!AT51</f>
        <v>0</v>
      </c>
      <c r="E51" s="37"/>
      <c r="F51" s="36">
        <f t="shared" si="17"/>
        <v>3582.6193302026286</v>
      </c>
      <c r="G51" s="37">
        <v>0</v>
      </c>
      <c r="H51" s="37">
        <f t="shared" si="18"/>
        <v>0</v>
      </c>
      <c r="I51" s="39">
        <f t="shared" si="19"/>
        <v>0</v>
      </c>
      <c r="J51" s="66"/>
      <c r="K51" s="79">
        <v>2059</v>
      </c>
      <c r="L51" s="36">
        <f t="shared" si="4"/>
        <v>3582.6193302026286</v>
      </c>
      <c r="M51" s="80">
        <f t="shared" si="13"/>
        <v>0</v>
      </c>
      <c r="N51" s="65">
        <f t="shared" si="9"/>
        <v>1</v>
      </c>
      <c r="O51" s="65">
        <f>PRODUCT($N$7:N51)</f>
        <v>1</v>
      </c>
      <c r="P51" s="39">
        <f t="shared" si="5"/>
        <v>3582.6193302026286</v>
      </c>
      <c r="Q51" s="37"/>
      <c r="R51" s="36">
        <f>'Cost Source Tab'!AX51</f>
        <v>0</v>
      </c>
      <c r="S51" s="37">
        <f t="shared" si="15"/>
        <v>0</v>
      </c>
      <c r="T51" s="39">
        <f t="shared" si="14"/>
        <v>0</v>
      </c>
      <c r="V51" s="79">
        <v>2059</v>
      </c>
      <c r="W51" s="36">
        <f t="shared" si="10"/>
        <v>656026.3163884005</v>
      </c>
      <c r="X51" s="37">
        <f t="shared" si="16"/>
        <v>3582.6193302026286</v>
      </c>
      <c r="Y51" s="37">
        <v>0</v>
      </c>
      <c r="Z51" s="37">
        <f t="shared" si="6"/>
        <v>0</v>
      </c>
      <c r="AA51" s="37">
        <f t="shared" si="7"/>
        <v>654235.00672329916</v>
      </c>
      <c r="AB51" s="82">
        <f t="shared" si="11"/>
        <v>0.02</v>
      </c>
      <c r="AC51" s="37">
        <f t="shared" si="12"/>
        <v>13084.700134465984</v>
      </c>
      <c r="AD51" s="39">
        <f t="shared" si="8"/>
        <v>665528.39719266386</v>
      </c>
      <c r="AE51"/>
    </row>
    <row r="52" spans="1:31" x14ac:dyDescent="0.25">
      <c r="A52" s="6">
        <v>2060</v>
      </c>
      <c r="B52" s="36">
        <f>'Cost Source Tab'!AR52</f>
        <v>3641.4311091894851</v>
      </c>
      <c r="C52" s="37">
        <f>'Cost Source Tab'!AS52</f>
        <v>0</v>
      </c>
      <c r="D52" s="39">
        <f>'Cost Source Tab'!AT52</f>
        <v>0</v>
      </c>
      <c r="E52" s="37"/>
      <c r="F52" s="36">
        <f t="shared" si="17"/>
        <v>3641.4311091894851</v>
      </c>
      <c r="G52" s="37">
        <v>0</v>
      </c>
      <c r="H52" s="37">
        <f t="shared" si="18"/>
        <v>0</v>
      </c>
      <c r="I52" s="39">
        <f t="shared" si="19"/>
        <v>0</v>
      </c>
      <c r="J52" s="66"/>
      <c r="K52" s="79">
        <v>2060</v>
      </c>
      <c r="L52" s="36">
        <f t="shared" si="4"/>
        <v>3641.4311091894851</v>
      </c>
      <c r="M52" s="80">
        <f t="shared" si="13"/>
        <v>0</v>
      </c>
      <c r="N52" s="65">
        <f t="shared" si="9"/>
        <v>1</v>
      </c>
      <c r="O52" s="65">
        <f>PRODUCT($N$7:N52)</f>
        <v>1</v>
      </c>
      <c r="P52" s="39">
        <f t="shared" si="5"/>
        <v>3641.4311091894851</v>
      </c>
      <c r="Q52" s="37"/>
      <c r="R52" s="36">
        <f>'Cost Source Tab'!AX52</f>
        <v>0</v>
      </c>
      <c r="S52" s="37">
        <f t="shared" si="15"/>
        <v>0</v>
      </c>
      <c r="T52" s="39">
        <f t="shared" si="14"/>
        <v>0</v>
      </c>
      <c r="V52" s="79">
        <v>2060</v>
      </c>
      <c r="W52" s="36">
        <f t="shared" si="10"/>
        <v>665528.39719266386</v>
      </c>
      <c r="X52" s="37">
        <f t="shared" si="16"/>
        <v>3641.4311091894851</v>
      </c>
      <c r="Y52" s="37">
        <v>0</v>
      </c>
      <c r="Z52" s="37">
        <f t="shared" si="6"/>
        <v>0</v>
      </c>
      <c r="AA52" s="37">
        <f t="shared" si="7"/>
        <v>663707.6816380691</v>
      </c>
      <c r="AB52" s="82">
        <f t="shared" si="11"/>
        <v>0.02</v>
      </c>
      <c r="AC52" s="37">
        <f t="shared" si="12"/>
        <v>13274.153632761383</v>
      </c>
      <c r="AD52" s="39">
        <f t="shared" si="8"/>
        <v>675161.11971623567</v>
      </c>
      <c r="AE52"/>
    </row>
    <row r="53" spans="1:31" x14ac:dyDescent="0.25">
      <c r="A53" s="6">
        <v>2061</v>
      </c>
      <c r="B53" s="36">
        <f>'Cost Source Tab'!AR53</f>
        <v>3582.6193302026286</v>
      </c>
      <c r="C53" s="37">
        <f>'Cost Source Tab'!AS53</f>
        <v>0</v>
      </c>
      <c r="D53" s="39">
        <f>'Cost Source Tab'!AT53</f>
        <v>0</v>
      </c>
      <c r="E53" s="37"/>
      <c r="F53" s="36">
        <f t="shared" si="17"/>
        <v>3582.6193302026286</v>
      </c>
      <c r="G53" s="37">
        <v>0</v>
      </c>
      <c r="H53" s="37">
        <f t="shared" si="18"/>
        <v>0</v>
      </c>
      <c r="I53" s="39">
        <f t="shared" si="19"/>
        <v>0</v>
      </c>
      <c r="J53" s="66"/>
      <c r="K53" s="79">
        <v>2061</v>
      </c>
      <c r="L53" s="36">
        <f t="shared" si="4"/>
        <v>3582.6193302026286</v>
      </c>
      <c r="M53" s="80">
        <f t="shared" si="13"/>
        <v>0</v>
      </c>
      <c r="N53" s="65">
        <f t="shared" si="9"/>
        <v>1</v>
      </c>
      <c r="O53" s="65">
        <f>PRODUCT($N$7:N53)</f>
        <v>1</v>
      </c>
      <c r="P53" s="39">
        <f t="shared" si="5"/>
        <v>3582.6193302026286</v>
      </c>
      <c r="Q53" s="37"/>
      <c r="R53" s="36">
        <f>'Cost Source Tab'!AX53</f>
        <v>0</v>
      </c>
      <c r="S53" s="37">
        <f t="shared" si="15"/>
        <v>0</v>
      </c>
      <c r="T53" s="39">
        <f t="shared" si="14"/>
        <v>0</v>
      </c>
      <c r="V53" s="79">
        <v>2061</v>
      </c>
      <c r="W53" s="36">
        <f t="shared" si="10"/>
        <v>675161.11971623567</v>
      </c>
      <c r="X53" s="37">
        <f t="shared" si="16"/>
        <v>3582.6193302026286</v>
      </c>
      <c r="Y53" s="37">
        <v>0</v>
      </c>
      <c r="Z53" s="37">
        <f t="shared" si="6"/>
        <v>0</v>
      </c>
      <c r="AA53" s="37">
        <f t="shared" si="7"/>
        <v>673369.81005113432</v>
      </c>
      <c r="AB53" s="82">
        <f t="shared" si="11"/>
        <v>0.02</v>
      </c>
      <c r="AC53" s="37">
        <f t="shared" si="12"/>
        <v>13467.396201022686</v>
      </c>
      <c r="AD53" s="39">
        <f t="shared" si="8"/>
        <v>685045.89658705576</v>
      </c>
      <c r="AE53"/>
    </row>
    <row r="54" spans="1:31" x14ac:dyDescent="0.25">
      <c r="A54" s="6">
        <v>2062</v>
      </c>
      <c r="B54" s="36">
        <f>'Cost Source Tab'!AR54</f>
        <v>3582.6193302026286</v>
      </c>
      <c r="C54" s="37">
        <f>'Cost Source Tab'!AS54</f>
        <v>0</v>
      </c>
      <c r="D54" s="39">
        <f>'Cost Source Tab'!AT54</f>
        <v>0</v>
      </c>
      <c r="E54" s="37"/>
      <c r="F54" s="36">
        <f t="shared" si="17"/>
        <v>3582.6193302026286</v>
      </c>
      <c r="G54" s="37">
        <v>0</v>
      </c>
      <c r="H54" s="37">
        <f t="shared" si="18"/>
        <v>0</v>
      </c>
      <c r="I54" s="39">
        <f t="shared" si="19"/>
        <v>0</v>
      </c>
      <c r="J54" s="66"/>
      <c r="K54" s="79">
        <v>2062</v>
      </c>
      <c r="L54" s="36">
        <f t="shared" si="4"/>
        <v>3582.6193302026286</v>
      </c>
      <c r="M54" s="80">
        <f t="shared" si="13"/>
        <v>0</v>
      </c>
      <c r="N54" s="65">
        <f t="shared" si="9"/>
        <v>1</v>
      </c>
      <c r="O54" s="65">
        <f>PRODUCT($N$7:N54)</f>
        <v>1</v>
      </c>
      <c r="P54" s="39">
        <f t="shared" si="5"/>
        <v>3582.6193302026286</v>
      </c>
      <c r="Q54" s="37"/>
      <c r="R54" s="36">
        <f>'Cost Source Tab'!AX54</f>
        <v>0</v>
      </c>
      <c r="S54" s="37">
        <f t="shared" si="15"/>
        <v>0</v>
      </c>
      <c r="T54" s="39">
        <f t="shared" si="14"/>
        <v>0</v>
      </c>
      <c r="V54" s="79">
        <v>2062</v>
      </c>
      <c r="W54" s="36">
        <f t="shared" si="10"/>
        <v>685045.89658705576</v>
      </c>
      <c r="X54" s="37">
        <f t="shared" si="16"/>
        <v>3582.6193302026286</v>
      </c>
      <c r="Y54" s="37">
        <v>0</v>
      </c>
      <c r="Z54" s="37">
        <f t="shared" si="6"/>
        <v>0</v>
      </c>
      <c r="AA54" s="37">
        <f t="shared" si="7"/>
        <v>683254.58692195441</v>
      </c>
      <c r="AB54" s="82">
        <f t="shared" si="11"/>
        <v>0.02</v>
      </c>
      <c r="AC54" s="37">
        <f t="shared" si="12"/>
        <v>13665.091738439089</v>
      </c>
      <c r="AD54" s="39">
        <f t="shared" si="8"/>
        <v>695128.36899529223</v>
      </c>
      <c r="AE54"/>
    </row>
    <row r="55" spans="1:31" x14ac:dyDescent="0.25">
      <c r="A55" s="6">
        <v>2063</v>
      </c>
      <c r="B55" s="36">
        <f>'Cost Source Tab'!AR55</f>
        <v>3632.6193302026286</v>
      </c>
      <c r="C55" s="37">
        <f>'Cost Source Tab'!AS55</f>
        <v>0</v>
      </c>
      <c r="D55" s="39">
        <f>'Cost Source Tab'!AT55</f>
        <v>0</v>
      </c>
      <c r="E55" s="37"/>
      <c r="F55" s="36">
        <f t="shared" si="17"/>
        <v>3632.6193302026286</v>
      </c>
      <c r="G55" s="37">
        <v>0</v>
      </c>
      <c r="H55" s="37">
        <f t="shared" si="18"/>
        <v>0</v>
      </c>
      <c r="I55" s="39">
        <f t="shared" si="19"/>
        <v>0</v>
      </c>
      <c r="J55" s="66"/>
      <c r="K55" s="79">
        <v>2063</v>
      </c>
      <c r="L55" s="36">
        <f t="shared" si="4"/>
        <v>3632.6193302026286</v>
      </c>
      <c r="M55" s="80">
        <f t="shared" si="13"/>
        <v>0</v>
      </c>
      <c r="N55" s="65">
        <f t="shared" si="9"/>
        <v>1</v>
      </c>
      <c r="O55" s="65">
        <f>PRODUCT($N$7:N55)</f>
        <v>1</v>
      </c>
      <c r="P55" s="39">
        <f t="shared" si="5"/>
        <v>3632.6193302026286</v>
      </c>
      <c r="Q55" s="37"/>
      <c r="R55" s="36">
        <f>'Cost Source Tab'!AX55</f>
        <v>0</v>
      </c>
      <c r="S55" s="37">
        <f t="shared" si="15"/>
        <v>0</v>
      </c>
      <c r="T55" s="39">
        <f t="shared" si="14"/>
        <v>0</v>
      </c>
      <c r="V55" s="79">
        <v>2063</v>
      </c>
      <c r="W55" s="36">
        <f t="shared" si="10"/>
        <v>695128.36899529223</v>
      </c>
      <c r="X55" s="37">
        <f t="shared" si="16"/>
        <v>3632.6193302026286</v>
      </c>
      <c r="Y55" s="37">
        <v>0</v>
      </c>
      <c r="Z55" s="37">
        <f t="shared" si="6"/>
        <v>0</v>
      </c>
      <c r="AA55" s="37">
        <f t="shared" si="7"/>
        <v>693312.05933019088</v>
      </c>
      <c r="AB55" s="82">
        <f t="shared" si="11"/>
        <v>0.02</v>
      </c>
      <c r="AC55" s="37">
        <f t="shared" si="12"/>
        <v>13866.241186603818</v>
      </c>
      <c r="AD55" s="39">
        <f t="shared" si="8"/>
        <v>705361.99085169344</v>
      </c>
      <c r="AE55"/>
    </row>
    <row r="56" spans="1:31" x14ac:dyDescent="0.25">
      <c r="A56" s="6">
        <v>2064</v>
      </c>
      <c r="B56" s="36">
        <f>'Cost Source Tab'!AR56</f>
        <v>3591.4311091894851</v>
      </c>
      <c r="C56" s="37">
        <f>'Cost Source Tab'!AS56</f>
        <v>0</v>
      </c>
      <c r="D56" s="39">
        <f>'Cost Source Tab'!AT56</f>
        <v>0</v>
      </c>
      <c r="E56" s="37"/>
      <c r="F56" s="36">
        <f t="shared" si="17"/>
        <v>3591.4311091894851</v>
      </c>
      <c r="G56" s="37">
        <v>0</v>
      </c>
      <c r="H56" s="37">
        <f t="shared" si="18"/>
        <v>0</v>
      </c>
      <c r="I56" s="39">
        <f t="shared" si="19"/>
        <v>0</v>
      </c>
      <c r="J56" s="66"/>
      <c r="K56" s="79">
        <v>2064</v>
      </c>
      <c r="L56" s="36">
        <f t="shared" si="4"/>
        <v>3591.4311091894851</v>
      </c>
      <c r="M56" s="80">
        <f t="shared" si="13"/>
        <v>0</v>
      </c>
      <c r="N56" s="65">
        <f t="shared" si="9"/>
        <v>1</v>
      </c>
      <c r="O56" s="65">
        <f>PRODUCT($N$7:N56)</f>
        <v>1</v>
      </c>
      <c r="P56" s="39">
        <f t="shared" si="5"/>
        <v>3591.4311091894851</v>
      </c>
      <c r="Q56" s="37"/>
      <c r="R56" s="36">
        <f>'Cost Source Tab'!AX56</f>
        <v>0</v>
      </c>
      <c r="S56" s="37">
        <f t="shared" si="15"/>
        <v>0</v>
      </c>
      <c r="T56" s="39">
        <f t="shared" si="14"/>
        <v>0</v>
      </c>
      <c r="V56" s="79">
        <v>2064</v>
      </c>
      <c r="W56" s="36">
        <f t="shared" si="10"/>
        <v>705361.99085169344</v>
      </c>
      <c r="X56" s="37">
        <f t="shared" si="16"/>
        <v>3591.4311091894851</v>
      </c>
      <c r="Y56" s="37">
        <v>0</v>
      </c>
      <c r="Z56" s="37">
        <f t="shared" si="6"/>
        <v>0</v>
      </c>
      <c r="AA56" s="37">
        <f t="shared" si="7"/>
        <v>703566.27529709868</v>
      </c>
      <c r="AB56" s="82">
        <f t="shared" si="11"/>
        <v>0.02</v>
      </c>
      <c r="AC56" s="37">
        <f t="shared" si="12"/>
        <v>14071.325505941973</v>
      </c>
      <c r="AD56" s="39">
        <f t="shared" si="8"/>
        <v>715841.88524844591</v>
      </c>
      <c r="AE56"/>
    </row>
    <row r="57" spans="1:31" x14ac:dyDescent="0.25">
      <c r="A57" s="6">
        <v>2065</v>
      </c>
      <c r="B57" s="36">
        <f>'Cost Source Tab'!AR57</f>
        <v>3582.6193302026286</v>
      </c>
      <c r="C57" s="37">
        <f>'Cost Source Tab'!AS57</f>
        <v>0</v>
      </c>
      <c r="D57" s="39">
        <f>'Cost Source Tab'!AT57</f>
        <v>0</v>
      </c>
      <c r="E57" s="37"/>
      <c r="F57" s="36">
        <f t="shared" si="17"/>
        <v>3582.6193302026286</v>
      </c>
      <c r="G57" s="37">
        <v>0</v>
      </c>
      <c r="H57" s="37">
        <f t="shared" si="18"/>
        <v>0</v>
      </c>
      <c r="I57" s="39">
        <f t="shared" si="19"/>
        <v>0</v>
      </c>
      <c r="J57" s="66"/>
      <c r="K57" s="79">
        <v>2065</v>
      </c>
      <c r="L57" s="36">
        <f t="shared" si="4"/>
        <v>3582.6193302026286</v>
      </c>
      <c r="M57" s="80">
        <f t="shared" si="13"/>
        <v>0</v>
      </c>
      <c r="N57" s="65">
        <f t="shared" si="9"/>
        <v>1</v>
      </c>
      <c r="O57" s="65">
        <f>PRODUCT($N$7:N57)</f>
        <v>1</v>
      </c>
      <c r="P57" s="39">
        <f t="shared" si="5"/>
        <v>3582.6193302026286</v>
      </c>
      <c r="Q57" s="37"/>
      <c r="R57" s="36">
        <f>'Cost Source Tab'!AX57</f>
        <v>0</v>
      </c>
      <c r="S57" s="37">
        <f t="shared" si="15"/>
        <v>0</v>
      </c>
      <c r="T57" s="39">
        <f t="shared" si="14"/>
        <v>0</v>
      </c>
      <c r="V57" s="79">
        <v>2065</v>
      </c>
      <c r="W57" s="36">
        <f t="shared" si="10"/>
        <v>715841.88524844591</v>
      </c>
      <c r="X57" s="37">
        <f t="shared" si="16"/>
        <v>3582.6193302026286</v>
      </c>
      <c r="Y57" s="37">
        <v>0</v>
      </c>
      <c r="Z57" s="37">
        <f t="shared" si="6"/>
        <v>0</v>
      </c>
      <c r="AA57" s="37">
        <f t="shared" si="7"/>
        <v>714050.57558334456</v>
      </c>
      <c r="AB57" s="82">
        <f t="shared" si="11"/>
        <v>0.02</v>
      </c>
      <c r="AC57" s="37">
        <f t="shared" si="12"/>
        <v>14281.011511666891</v>
      </c>
      <c r="AD57" s="39">
        <f t="shared" si="8"/>
        <v>726540.27742991026</v>
      </c>
      <c r="AE57"/>
    </row>
    <row r="58" spans="1:31" x14ac:dyDescent="0.25">
      <c r="A58" s="6">
        <v>2066</v>
      </c>
      <c r="B58" s="36">
        <f>'Cost Source Tab'!AR58</f>
        <v>3632.6193302026286</v>
      </c>
      <c r="C58" s="37">
        <f>'Cost Source Tab'!AS58</f>
        <v>0</v>
      </c>
      <c r="D58" s="39">
        <f>'Cost Source Tab'!AT58</f>
        <v>0</v>
      </c>
      <c r="E58" s="37"/>
      <c r="F58" s="36">
        <f t="shared" si="17"/>
        <v>3632.6193302026286</v>
      </c>
      <c r="G58" s="37">
        <v>0</v>
      </c>
      <c r="H58" s="37">
        <f t="shared" si="18"/>
        <v>0</v>
      </c>
      <c r="I58" s="39">
        <f t="shared" si="19"/>
        <v>0</v>
      </c>
      <c r="J58" s="66"/>
      <c r="K58" s="79">
        <v>2066</v>
      </c>
      <c r="L58" s="36">
        <f t="shared" si="4"/>
        <v>3632.6193302026286</v>
      </c>
      <c r="M58" s="80">
        <f t="shared" si="13"/>
        <v>0</v>
      </c>
      <c r="N58" s="65">
        <f t="shared" si="9"/>
        <v>1</v>
      </c>
      <c r="O58" s="65">
        <f>PRODUCT($N$7:N58)</f>
        <v>1</v>
      </c>
      <c r="P58" s="39">
        <f t="shared" si="5"/>
        <v>3632.6193302026286</v>
      </c>
      <c r="Q58" s="37"/>
      <c r="R58" s="36">
        <f>'Cost Source Tab'!AX58</f>
        <v>0</v>
      </c>
      <c r="S58" s="37">
        <f t="shared" si="15"/>
        <v>0</v>
      </c>
      <c r="T58" s="39">
        <f t="shared" si="14"/>
        <v>0</v>
      </c>
      <c r="V58" s="79">
        <v>2066</v>
      </c>
      <c r="W58" s="36">
        <f t="shared" si="10"/>
        <v>726540.27742991026</v>
      </c>
      <c r="X58" s="37">
        <f t="shared" si="16"/>
        <v>3632.6193302026286</v>
      </c>
      <c r="Y58" s="37">
        <v>0</v>
      </c>
      <c r="Z58" s="37">
        <f t="shared" si="6"/>
        <v>0</v>
      </c>
      <c r="AA58" s="37">
        <f t="shared" si="7"/>
        <v>724723.96776480891</v>
      </c>
      <c r="AB58" s="82">
        <f t="shared" si="11"/>
        <v>0.02</v>
      </c>
      <c r="AC58" s="37">
        <f t="shared" si="12"/>
        <v>14494.479355296178</v>
      </c>
      <c r="AD58" s="39">
        <f t="shared" si="8"/>
        <v>737402.1374550038</v>
      </c>
      <c r="AE58"/>
    </row>
    <row r="59" spans="1:31" x14ac:dyDescent="0.25">
      <c r="A59" s="6">
        <v>2067</v>
      </c>
      <c r="B59" s="36">
        <f>'Cost Source Tab'!AR59</f>
        <v>3582.6193302026286</v>
      </c>
      <c r="C59" s="37">
        <f>'Cost Source Tab'!AS59</f>
        <v>0</v>
      </c>
      <c r="D59" s="39">
        <f>'Cost Source Tab'!AT59</f>
        <v>0</v>
      </c>
      <c r="E59" s="37"/>
      <c r="F59" s="36">
        <f t="shared" si="17"/>
        <v>3582.6193302026286</v>
      </c>
      <c r="G59" s="37">
        <v>0</v>
      </c>
      <c r="H59" s="37">
        <f t="shared" si="18"/>
        <v>0</v>
      </c>
      <c r="I59" s="39">
        <f t="shared" si="19"/>
        <v>0</v>
      </c>
      <c r="J59" s="66"/>
      <c r="K59" s="79">
        <v>2067</v>
      </c>
      <c r="L59" s="36">
        <f t="shared" si="4"/>
        <v>3582.6193302026286</v>
      </c>
      <c r="M59" s="80">
        <f t="shared" si="13"/>
        <v>0</v>
      </c>
      <c r="N59" s="65">
        <f t="shared" si="9"/>
        <v>1</v>
      </c>
      <c r="O59" s="65">
        <f>PRODUCT($N$7:N59)</f>
        <v>1</v>
      </c>
      <c r="P59" s="39">
        <f t="shared" si="5"/>
        <v>3582.6193302026286</v>
      </c>
      <c r="Q59" s="37"/>
      <c r="R59" s="36">
        <f>'Cost Source Tab'!AX59</f>
        <v>0</v>
      </c>
      <c r="S59" s="37">
        <f t="shared" si="15"/>
        <v>0</v>
      </c>
      <c r="T59" s="39">
        <f t="shared" si="14"/>
        <v>0</v>
      </c>
      <c r="V59" s="79">
        <v>2067</v>
      </c>
      <c r="W59" s="36">
        <f t="shared" si="10"/>
        <v>737402.1374550038</v>
      </c>
      <c r="X59" s="37">
        <f t="shared" si="16"/>
        <v>3582.6193302026286</v>
      </c>
      <c r="Y59" s="37">
        <v>0</v>
      </c>
      <c r="Z59" s="37">
        <f t="shared" si="6"/>
        <v>0</v>
      </c>
      <c r="AA59" s="37">
        <f t="shared" si="7"/>
        <v>735610.82778990245</v>
      </c>
      <c r="AB59" s="82">
        <f t="shared" si="11"/>
        <v>0.02</v>
      </c>
      <c r="AC59" s="37">
        <f t="shared" si="12"/>
        <v>14712.21655579805</v>
      </c>
      <c r="AD59" s="39">
        <f t="shared" si="8"/>
        <v>748531.7346805993</v>
      </c>
      <c r="AE59"/>
    </row>
    <row r="60" spans="1:31" x14ac:dyDescent="0.25">
      <c r="A60" s="6">
        <v>2068</v>
      </c>
      <c r="B60" s="36">
        <f>'Cost Source Tab'!AR60</f>
        <v>43276.665450000008</v>
      </c>
      <c r="C60" s="37">
        <f>'Cost Source Tab'!AS60</f>
        <v>0</v>
      </c>
      <c r="D60" s="39">
        <f>'Cost Source Tab'!AT60</f>
        <v>577.61770000000001</v>
      </c>
      <c r="E60" s="37"/>
      <c r="F60" s="36">
        <f t="shared" si="17"/>
        <v>43276.665450000008</v>
      </c>
      <c r="G60" s="37">
        <v>0</v>
      </c>
      <c r="H60" s="37">
        <f t="shared" si="18"/>
        <v>0</v>
      </c>
      <c r="I60" s="39">
        <f t="shared" si="19"/>
        <v>577.61770000000001</v>
      </c>
      <c r="J60" s="66"/>
      <c r="K60" s="79">
        <v>2068</v>
      </c>
      <c r="L60" s="36">
        <f t="shared" si="4"/>
        <v>43854.28315000001</v>
      </c>
      <c r="M60" s="80">
        <f t="shared" si="13"/>
        <v>0</v>
      </c>
      <c r="N60" s="65">
        <f t="shared" si="9"/>
        <v>1</v>
      </c>
      <c r="O60" s="65">
        <f>PRODUCT($N$7:N60)</f>
        <v>1</v>
      </c>
      <c r="P60" s="39">
        <f t="shared" si="5"/>
        <v>43854.28315000001</v>
      </c>
      <c r="Q60" s="37"/>
      <c r="R60" s="36">
        <f>'Cost Source Tab'!AX60</f>
        <v>0</v>
      </c>
      <c r="S60" s="37">
        <f t="shared" si="15"/>
        <v>0</v>
      </c>
      <c r="T60" s="39">
        <f t="shared" si="14"/>
        <v>0</v>
      </c>
      <c r="V60" s="79">
        <v>2068</v>
      </c>
      <c r="W60" s="36">
        <f t="shared" si="10"/>
        <v>748531.7346805993</v>
      </c>
      <c r="X60" s="37">
        <f t="shared" si="16"/>
        <v>43854.28315000001</v>
      </c>
      <c r="Y60" s="37">
        <v>0</v>
      </c>
      <c r="Z60" s="37">
        <f t="shared" si="6"/>
        <v>0</v>
      </c>
      <c r="AA60" s="37">
        <f t="shared" si="7"/>
        <v>726604.59310559928</v>
      </c>
      <c r="AB60" s="82">
        <f t="shared" si="11"/>
        <v>0.02</v>
      </c>
      <c r="AC60" s="37">
        <f t="shared" si="12"/>
        <v>14532.091862111985</v>
      </c>
      <c r="AD60" s="39">
        <f t="shared" si="8"/>
        <v>719209.5433927112</v>
      </c>
      <c r="AE60"/>
    </row>
    <row r="61" spans="1:31" x14ac:dyDescent="0.25">
      <c r="A61" s="6">
        <v>2069</v>
      </c>
      <c r="B61" s="36">
        <f>'Cost Source Tab'!AR61</f>
        <v>92030.054280304554</v>
      </c>
      <c r="C61" s="37">
        <f>'Cost Source Tab'!AS61</f>
        <v>0</v>
      </c>
      <c r="D61" s="39">
        <f>'Cost Source Tab'!AT61</f>
        <v>466.43201867124469</v>
      </c>
      <c r="E61" s="37"/>
      <c r="F61" s="36">
        <f t="shared" si="17"/>
        <v>92030.054280304554</v>
      </c>
      <c r="G61" s="37">
        <v>0</v>
      </c>
      <c r="H61" s="37">
        <f t="shared" si="18"/>
        <v>0</v>
      </c>
      <c r="I61" s="39">
        <f t="shared" si="19"/>
        <v>466.43201867124469</v>
      </c>
      <c r="J61" s="66"/>
      <c r="K61" s="79">
        <v>2069</v>
      </c>
      <c r="L61" s="36">
        <f t="shared" si="4"/>
        <v>92496.486298975797</v>
      </c>
      <c r="M61" s="80">
        <f t="shared" si="13"/>
        <v>0</v>
      </c>
      <c r="N61" s="65">
        <f t="shared" si="9"/>
        <v>1</v>
      </c>
      <c r="O61" s="65">
        <f>PRODUCT($N$7:N61)</f>
        <v>1</v>
      </c>
      <c r="P61" s="39">
        <f t="shared" si="5"/>
        <v>92496.486298975797</v>
      </c>
      <c r="Q61" s="37"/>
      <c r="R61" s="36">
        <f>'Cost Source Tab'!AX61</f>
        <v>0</v>
      </c>
      <c r="S61" s="37">
        <f t="shared" si="15"/>
        <v>0</v>
      </c>
      <c r="T61" s="39">
        <f t="shared" si="14"/>
        <v>0</v>
      </c>
      <c r="V61" s="79">
        <v>2069</v>
      </c>
      <c r="W61" s="36">
        <f t="shared" si="10"/>
        <v>719209.5433927112</v>
      </c>
      <c r="X61" s="37">
        <f t="shared" si="16"/>
        <v>92496.486298975797</v>
      </c>
      <c r="Y61" s="37">
        <v>0</v>
      </c>
      <c r="Z61" s="37">
        <f t="shared" si="6"/>
        <v>0</v>
      </c>
      <c r="AA61" s="37">
        <f t="shared" si="7"/>
        <v>672961.30024322332</v>
      </c>
      <c r="AB61" s="82">
        <f t="shared" si="11"/>
        <v>0.02</v>
      </c>
      <c r="AC61" s="37">
        <f t="shared" si="12"/>
        <v>13459.226004864468</v>
      </c>
      <c r="AD61" s="39">
        <f t="shared" si="8"/>
        <v>640172.28309859987</v>
      </c>
      <c r="AE61"/>
    </row>
    <row r="62" spans="1:31" x14ac:dyDescent="0.25">
      <c r="A62" s="6">
        <v>2070</v>
      </c>
      <c r="B62" s="36">
        <f>'Cost Source Tab'!AR62</f>
        <v>104518.79210655436</v>
      </c>
      <c r="C62" s="37">
        <f>'Cost Source Tab'!AS62</f>
        <v>0</v>
      </c>
      <c r="D62" s="39">
        <f>'Cost Source Tab'!AT62</f>
        <v>396.02784907663954</v>
      </c>
      <c r="E62" s="37"/>
      <c r="F62" s="36">
        <f t="shared" si="17"/>
        <v>104518.79210655436</v>
      </c>
      <c r="G62" s="37">
        <v>0</v>
      </c>
      <c r="H62" s="37">
        <f t="shared" si="18"/>
        <v>0</v>
      </c>
      <c r="I62" s="39">
        <f t="shared" si="19"/>
        <v>396.02784907663954</v>
      </c>
      <c r="J62" s="66"/>
      <c r="K62" s="79">
        <v>2070</v>
      </c>
      <c r="L62" s="36">
        <f t="shared" si="4"/>
        <v>104914.819955631</v>
      </c>
      <c r="M62" s="80">
        <f t="shared" si="13"/>
        <v>0</v>
      </c>
      <c r="N62" s="65">
        <f t="shared" si="9"/>
        <v>1</v>
      </c>
      <c r="O62" s="65">
        <f>PRODUCT($N$7:N62)</f>
        <v>1</v>
      </c>
      <c r="P62" s="39">
        <f t="shared" si="5"/>
        <v>104914.819955631</v>
      </c>
      <c r="Q62" s="37"/>
      <c r="R62" s="36">
        <f>'Cost Source Tab'!AX62</f>
        <v>0</v>
      </c>
      <c r="S62" s="37">
        <f t="shared" si="15"/>
        <v>0</v>
      </c>
      <c r="T62" s="39">
        <f t="shared" si="14"/>
        <v>0</v>
      </c>
      <c r="V62" s="79">
        <v>2070</v>
      </c>
      <c r="W62" s="36">
        <f t="shared" si="10"/>
        <v>640172.28309859987</v>
      </c>
      <c r="X62" s="37">
        <f t="shared" si="16"/>
        <v>104914.819955631</v>
      </c>
      <c r="Y62" s="37">
        <v>0</v>
      </c>
      <c r="Z62" s="37">
        <f t="shared" si="6"/>
        <v>0</v>
      </c>
      <c r="AA62" s="37">
        <f t="shared" si="7"/>
        <v>587714.87312078441</v>
      </c>
      <c r="AB62" s="82">
        <f t="shared" si="11"/>
        <v>0.02</v>
      </c>
      <c r="AC62" s="37">
        <f t="shared" si="12"/>
        <v>11754.297462415689</v>
      </c>
      <c r="AD62" s="39">
        <f t="shared" si="8"/>
        <v>547011.76060538448</v>
      </c>
      <c r="AE62"/>
    </row>
    <row r="63" spans="1:31" x14ac:dyDescent="0.25">
      <c r="A63" s="6">
        <v>2071</v>
      </c>
      <c r="B63" s="36">
        <f>'Cost Source Tab'!AR63</f>
        <v>84523.847791608467</v>
      </c>
      <c r="C63" s="37">
        <f>'Cost Source Tab'!AS63</f>
        <v>0</v>
      </c>
      <c r="D63" s="39">
        <f>'Cost Source Tab'!AT63</f>
        <v>1673.8939426503339</v>
      </c>
      <c r="E63" s="37"/>
      <c r="F63" s="36">
        <f t="shared" si="17"/>
        <v>84523.847791608467</v>
      </c>
      <c r="G63" s="37">
        <v>0</v>
      </c>
      <c r="H63" s="37">
        <f t="shared" si="18"/>
        <v>0</v>
      </c>
      <c r="I63" s="39">
        <f t="shared" si="19"/>
        <v>1673.8939426503339</v>
      </c>
      <c r="J63" s="66"/>
      <c r="K63" s="79">
        <v>2071</v>
      </c>
      <c r="L63" s="36">
        <f t="shared" si="4"/>
        <v>86197.741734258801</v>
      </c>
      <c r="M63" s="80">
        <f t="shared" si="13"/>
        <v>0</v>
      </c>
      <c r="N63" s="65">
        <f t="shared" si="9"/>
        <v>1</v>
      </c>
      <c r="O63" s="65">
        <f>PRODUCT($N$7:N63)</f>
        <v>1</v>
      </c>
      <c r="P63" s="39">
        <f t="shared" si="5"/>
        <v>86197.741734258801</v>
      </c>
      <c r="Q63" s="37"/>
      <c r="R63" s="36">
        <f>'Cost Source Tab'!AX63</f>
        <v>0</v>
      </c>
      <c r="S63" s="37">
        <f t="shared" si="15"/>
        <v>0</v>
      </c>
      <c r="T63" s="39">
        <f t="shared" si="14"/>
        <v>0</v>
      </c>
      <c r="V63" s="79">
        <v>2071</v>
      </c>
      <c r="W63" s="36">
        <f t="shared" si="10"/>
        <v>547011.76060538448</v>
      </c>
      <c r="X63" s="37">
        <f t="shared" si="16"/>
        <v>86197.741734258801</v>
      </c>
      <c r="Y63" s="37">
        <v>0</v>
      </c>
      <c r="Z63" s="37">
        <f t="shared" si="6"/>
        <v>0</v>
      </c>
      <c r="AA63" s="37">
        <f t="shared" si="7"/>
        <v>503912.88973825506</v>
      </c>
      <c r="AB63" s="82">
        <f t="shared" si="11"/>
        <v>0.02</v>
      </c>
      <c r="AC63" s="37">
        <f t="shared" si="12"/>
        <v>10078.257794765101</v>
      </c>
      <c r="AD63" s="39">
        <f t="shared" si="8"/>
        <v>470892.27666589076</v>
      </c>
      <c r="AE63"/>
    </row>
    <row r="64" spans="1:31" x14ac:dyDescent="0.25">
      <c r="A64" s="6">
        <v>2072</v>
      </c>
      <c r="B64" s="36">
        <f>'Cost Source Tab'!AR64</f>
        <v>84953.007922544377</v>
      </c>
      <c r="C64" s="37">
        <f>'Cost Source Tab'!AS64</f>
        <v>0</v>
      </c>
      <c r="D64" s="39">
        <f>'Cost Source Tab'!AT64</f>
        <v>1678.4799534521158</v>
      </c>
      <c r="E64" s="37"/>
      <c r="F64" s="36">
        <f t="shared" si="17"/>
        <v>84953.007922544377</v>
      </c>
      <c r="G64" s="37">
        <v>0</v>
      </c>
      <c r="H64" s="37">
        <f t="shared" si="18"/>
        <v>0</v>
      </c>
      <c r="I64" s="39">
        <f t="shared" si="19"/>
        <v>1678.4799534521158</v>
      </c>
      <c r="J64" s="66"/>
      <c r="K64" s="79">
        <v>2072</v>
      </c>
      <c r="L64" s="36">
        <f t="shared" si="4"/>
        <v>86631.487875996492</v>
      </c>
      <c r="M64" s="80">
        <f t="shared" si="13"/>
        <v>0</v>
      </c>
      <c r="N64" s="65">
        <f t="shared" si="9"/>
        <v>1</v>
      </c>
      <c r="O64" s="65">
        <f>PRODUCT($N$7:N64)</f>
        <v>1</v>
      </c>
      <c r="P64" s="39">
        <f t="shared" si="5"/>
        <v>86631.487875996492</v>
      </c>
      <c r="Q64" s="37"/>
      <c r="R64" s="36">
        <f>'Cost Source Tab'!AX64</f>
        <v>0</v>
      </c>
      <c r="S64" s="37">
        <f t="shared" si="15"/>
        <v>0</v>
      </c>
      <c r="T64" s="39">
        <f t="shared" si="14"/>
        <v>0</v>
      </c>
      <c r="V64" s="79">
        <v>2072</v>
      </c>
      <c r="W64" s="36">
        <f t="shared" si="10"/>
        <v>470892.27666589076</v>
      </c>
      <c r="X64" s="37">
        <f t="shared" si="16"/>
        <v>86631.487875996492</v>
      </c>
      <c r="Y64" s="37">
        <v>0</v>
      </c>
      <c r="Z64" s="37">
        <f t="shared" si="6"/>
        <v>0</v>
      </c>
      <c r="AA64" s="37">
        <f t="shared" si="7"/>
        <v>427576.53272789251</v>
      </c>
      <c r="AB64" s="82">
        <f t="shared" si="11"/>
        <v>0.02</v>
      </c>
      <c r="AC64" s="37">
        <f t="shared" si="12"/>
        <v>8551.5306545578496</v>
      </c>
      <c r="AD64" s="39">
        <f t="shared" si="8"/>
        <v>392812.31944445212</v>
      </c>
      <c r="AE64"/>
    </row>
    <row r="65" spans="1:31" x14ac:dyDescent="0.25">
      <c r="A65" s="6">
        <v>2073</v>
      </c>
      <c r="B65" s="36">
        <f>'Cost Source Tab'!AR65</f>
        <v>50138.947789164202</v>
      </c>
      <c r="C65" s="37">
        <f>'Cost Source Tab'!AS65</f>
        <v>0</v>
      </c>
      <c r="D65" s="39">
        <f>'Cost Source Tab'!AT65</f>
        <v>1403.4812938460161</v>
      </c>
      <c r="E65" s="37"/>
      <c r="F65" s="36">
        <f t="shared" si="17"/>
        <v>50138.947789164202</v>
      </c>
      <c r="G65" s="37">
        <v>0</v>
      </c>
      <c r="H65" s="37">
        <f t="shared" si="18"/>
        <v>0</v>
      </c>
      <c r="I65" s="39">
        <f t="shared" si="19"/>
        <v>1403.4812938460161</v>
      </c>
      <c r="J65" s="66"/>
      <c r="K65" s="79">
        <v>2073</v>
      </c>
      <c r="L65" s="36">
        <f t="shared" si="4"/>
        <v>51542.429083010218</v>
      </c>
      <c r="M65" s="80">
        <f t="shared" si="13"/>
        <v>0</v>
      </c>
      <c r="N65" s="65">
        <f t="shared" si="9"/>
        <v>1</v>
      </c>
      <c r="O65" s="65">
        <f>PRODUCT($N$7:N65)</f>
        <v>1</v>
      </c>
      <c r="P65" s="39">
        <f t="shared" si="5"/>
        <v>51542.429083010218</v>
      </c>
      <c r="Q65" s="37"/>
      <c r="R65" s="36">
        <f>'Cost Source Tab'!AX65</f>
        <v>0</v>
      </c>
      <c r="S65" s="37">
        <f t="shared" si="15"/>
        <v>0</v>
      </c>
      <c r="T65" s="39">
        <f t="shared" si="14"/>
        <v>0</v>
      </c>
      <c r="V65" s="79">
        <v>2073</v>
      </c>
      <c r="W65" s="36">
        <f t="shared" si="10"/>
        <v>392812.31944445212</v>
      </c>
      <c r="X65" s="37">
        <f t="shared" si="16"/>
        <v>51542.429083010218</v>
      </c>
      <c r="Y65" s="37">
        <v>0</v>
      </c>
      <c r="Z65" s="37">
        <f t="shared" si="6"/>
        <v>0</v>
      </c>
      <c r="AA65" s="37">
        <f t="shared" si="7"/>
        <v>367041.10490294703</v>
      </c>
      <c r="AB65" s="82">
        <f t="shared" si="11"/>
        <v>0.02</v>
      </c>
      <c r="AC65" s="37">
        <f t="shared" si="12"/>
        <v>7340.8220980589404</v>
      </c>
      <c r="AD65" s="39">
        <f t="shared" si="8"/>
        <v>348610.71245950082</v>
      </c>
      <c r="AE65"/>
    </row>
    <row r="66" spans="1:31" x14ac:dyDescent="0.25">
      <c r="A66" s="6">
        <v>2074</v>
      </c>
      <c r="B66" s="36">
        <f>'Cost Source Tab'!AR66</f>
        <v>511.81760583941605</v>
      </c>
      <c r="C66" s="37">
        <f>'Cost Source Tab'!AS66</f>
        <v>0</v>
      </c>
      <c r="D66" s="39">
        <f>'Cost Source Tab'!AT66</f>
        <v>34307.598279197075</v>
      </c>
      <c r="E66" s="37"/>
      <c r="F66" s="36">
        <f t="shared" si="17"/>
        <v>511.81760583941605</v>
      </c>
      <c r="G66" s="37">
        <v>0</v>
      </c>
      <c r="H66" s="37">
        <f t="shared" si="18"/>
        <v>0</v>
      </c>
      <c r="I66" s="39">
        <f t="shared" si="19"/>
        <v>34307.598279197075</v>
      </c>
      <c r="J66" s="66"/>
      <c r="K66" s="79">
        <v>2074</v>
      </c>
      <c r="L66" s="36">
        <f t="shared" si="4"/>
        <v>34819.415885036491</v>
      </c>
      <c r="M66" s="80">
        <f t="shared" si="13"/>
        <v>0</v>
      </c>
      <c r="N66" s="65">
        <f t="shared" si="9"/>
        <v>1</v>
      </c>
      <c r="O66" s="65">
        <f>PRODUCT($N$7:N66)</f>
        <v>1</v>
      </c>
      <c r="P66" s="39">
        <f t="shared" si="5"/>
        <v>34819.415885036491</v>
      </c>
      <c r="Q66" s="37"/>
      <c r="R66" s="36">
        <f>'Cost Source Tab'!AX66</f>
        <v>0</v>
      </c>
      <c r="S66" s="37">
        <f t="shared" si="15"/>
        <v>0</v>
      </c>
      <c r="T66" s="39">
        <f t="shared" si="14"/>
        <v>0</v>
      </c>
      <c r="V66" s="79">
        <v>2074</v>
      </c>
      <c r="W66" s="36">
        <f t="shared" si="10"/>
        <v>348610.71245950082</v>
      </c>
      <c r="X66" s="37">
        <f t="shared" si="16"/>
        <v>34819.415885036491</v>
      </c>
      <c r="Y66" s="37">
        <v>0</v>
      </c>
      <c r="Z66" s="37">
        <f t="shared" si="6"/>
        <v>0</v>
      </c>
      <c r="AA66" s="37">
        <f t="shared" si="7"/>
        <v>331201.00451698259</v>
      </c>
      <c r="AB66" s="82">
        <f t="shared" si="11"/>
        <v>0.02</v>
      </c>
      <c r="AC66" s="37">
        <f t="shared" si="12"/>
        <v>6624.0200903396517</v>
      </c>
      <c r="AD66" s="39">
        <f t="shared" si="8"/>
        <v>320415.31666480395</v>
      </c>
      <c r="AE66"/>
    </row>
    <row r="67" spans="1:31" x14ac:dyDescent="0.25">
      <c r="A67" s="6">
        <v>2075</v>
      </c>
      <c r="B67" s="36">
        <f>'Cost Source Tab'!AR67</f>
        <v>295.35295398460153</v>
      </c>
      <c r="C67" s="37">
        <f>'Cost Source Tab'!AS67</f>
        <v>0</v>
      </c>
      <c r="D67" s="39">
        <f>'Cost Source Tab'!AT67</f>
        <v>16641.827134306568</v>
      </c>
      <c r="E67" s="37"/>
      <c r="F67" s="36">
        <f t="shared" si="17"/>
        <v>295.35295398460153</v>
      </c>
      <c r="G67" s="37">
        <v>0</v>
      </c>
      <c r="H67" s="37">
        <f t="shared" si="18"/>
        <v>0</v>
      </c>
      <c r="I67" s="39">
        <f t="shared" si="19"/>
        <v>16641.827134306568</v>
      </c>
      <c r="J67" s="66"/>
      <c r="K67" s="79">
        <v>2075</v>
      </c>
      <c r="L67" s="36">
        <f t="shared" si="4"/>
        <v>16937.18008829117</v>
      </c>
      <c r="M67" s="80">
        <f t="shared" si="13"/>
        <v>0</v>
      </c>
      <c r="N67" s="65">
        <f t="shared" si="9"/>
        <v>1</v>
      </c>
      <c r="O67" s="65">
        <f>PRODUCT($N$7:N67)</f>
        <v>1</v>
      </c>
      <c r="P67" s="39">
        <f t="shared" si="5"/>
        <v>16937.18008829117</v>
      </c>
      <c r="Q67" s="37"/>
      <c r="R67" s="36">
        <f>'Cost Source Tab'!AX67</f>
        <v>0</v>
      </c>
      <c r="S67" s="37">
        <f t="shared" si="15"/>
        <v>0</v>
      </c>
      <c r="T67" s="39">
        <f t="shared" si="14"/>
        <v>0</v>
      </c>
      <c r="V67" s="79">
        <v>2075</v>
      </c>
      <c r="W67" s="36">
        <f t="shared" si="10"/>
        <v>320415.31666480395</v>
      </c>
      <c r="X67" s="37">
        <f t="shared" si="16"/>
        <v>16937.18008829117</v>
      </c>
      <c r="Y67" s="37">
        <v>0</v>
      </c>
      <c r="Z67" s="37">
        <f t="shared" si="6"/>
        <v>0</v>
      </c>
      <c r="AA67" s="37">
        <f t="shared" si="7"/>
        <v>311946.72662065836</v>
      </c>
      <c r="AB67" s="82">
        <f t="shared" si="11"/>
        <v>0.02</v>
      </c>
      <c r="AC67" s="37">
        <f t="shared" si="12"/>
        <v>6238.9345324131673</v>
      </c>
      <c r="AD67" s="39">
        <f t="shared" si="8"/>
        <v>309717.07110892591</v>
      </c>
      <c r="AE67"/>
    </row>
    <row r="68" spans="1:31" x14ac:dyDescent="0.25">
      <c r="A68" s="6">
        <v>2076</v>
      </c>
      <c r="B68" s="36">
        <f>'Cost Source Tab'!AR68</f>
        <v>0</v>
      </c>
      <c r="C68" s="37">
        <f>'Cost Source Tab'!AS68</f>
        <v>0</v>
      </c>
      <c r="D68" s="39">
        <f>'Cost Source Tab'!AT68</f>
        <v>0</v>
      </c>
      <c r="E68" s="37"/>
      <c r="F68" s="36">
        <f t="shared" si="17"/>
        <v>0</v>
      </c>
      <c r="G68" s="37">
        <v>0</v>
      </c>
      <c r="H68" s="37">
        <f t="shared" si="18"/>
        <v>0</v>
      </c>
      <c r="I68" s="39">
        <f t="shared" si="19"/>
        <v>0</v>
      </c>
      <c r="J68" s="66"/>
      <c r="K68" s="79">
        <v>2076</v>
      </c>
      <c r="L68" s="36">
        <f t="shared" si="4"/>
        <v>0</v>
      </c>
      <c r="M68" s="80">
        <f t="shared" si="13"/>
        <v>0</v>
      </c>
      <c r="N68" s="65">
        <f t="shared" si="9"/>
        <v>1</v>
      </c>
      <c r="O68" s="65">
        <f>PRODUCT($N$7:N68)</f>
        <v>1</v>
      </c>
      <c r="P68" s="39">
        <f t="shared" si="5"/>
        <v>0</v>
      </c>
      <c r="Q68" s="37"/>
      <c r="R68" s="36">
        <f>'Cost Source Tab'!AX68</f>
        <v>0</v>
      </c>
      <c r="S68" s="37">
        <f t="shared" si="15"/>
        <v>0</v>
      </c>
      <c r="T68" s="39">
        <f t="shared" si="14"/>
        <v>0</v>
      </c>
      <c r="V68" s="79">
        <v>2076</v>
      </c>
      <c r="W68" s="36">
        <f t="shared" si="10"/>
        <v>309717.07110892591</v>
      </c>
      <c r="X68" s="37">
        <f t="shared" si="16"/>
        <v>0</v>
      </c>
      <c r="Y68" s="37">
        <v>0</v>
      </c>
      <c r="Z68" s="37">
        <f t="shared" si="6"/>
        <v>0</v>
      </c>
      <c r="AA68" s="37">
        <f t="shared" si="7"/>
        <v>309717.07110892591</v>
      </c>
      <c r="AB68" s="82">
        <f t="shared" si="11"/>
        <v>0.02</v>
      </c>
      <c r="AC68" s="37">
        <f t="shared" si="12"/>
        <v>6194.3414221785188</v>
      </c>
      <c r="AD68" s="39">
        <f t="shared" si="8"/>
        <v>315911.4125311044</v>
      </c>
      <c r="AE68"/>
    </row>
    <row r="69" spans="1:31" ht="15.75" thickBot="1" x14ac:dyDescent="0.3">
      <c r="A69" s="6"/>
      <c r="B69" s="69"/>
      <c r="C69" s="70"/>
      <c r="D69" s="71"/>
      <c r="E69" s="66"/>
      <c r="F69" s="69"/>
      <c r="G69" s="70"/>
      <c r="H69" s="70"/>
      <c r="I69" s="71"/>
      <c r="J69" s="66"/>
      <c r="K69" s="66"/>
      <c r="L69" s="43"/>
      <c r="M69" s="44"/>
      <c r="N69" s="44"/>
      <c r="O69" s="44"/>
      <c r="P69" s="45"/>
      <c r="Q69" s="37"/>
      <c r="R69" s="43"/>
      <c r="S69" s="44"/>
      <c r="T69" s="45"/>
      <c r="W69" s="43"/>
      <c r="X69" s="44"/>
      <c r="Y69" s="44"/>
      <c r="Z69" s="44"/>
      <c r="AA69" s="44"/>
      <c r="AB69" s="44"/>
      <c r="AC69" s="44"/>
      <c r="AD69" s="45"/>
      <c r="AE69"/>
    </row>
    <row r="70" spans="1:31" ht="16.5" thickTop="1" thickBot="1" x14ac:dyDescent="0.3">
      <c r="A70" s="3"/>
      <c r="B70" s="40">
        <f>SUM(B6:B68)</f>
        <v>817219.46140599984</v>
      </c>
      <c r="C70" s="41">
        <f>SUM(C6:C68)</f>
        <v>368347.23500000045</v>
      </c>
      <c r="D70" s="42">
        <f>SUM(D6:D68)</f>
        <v>57145.358171199987</v>
      </c>
      <c r="E70" s="37"/>
      <c r="F70" s="40">
        <f>SUM(F6:F68)</f>
        <v>817219.46140599984</v>
      </c>
      <c r="G70" s="41">
        <f>SUM(G6:G68)</f>
        <v>0</v>
      </c>
      <c r="H70" s="41">
        <f>SUM(H6:H68)</f>
        <v>368347.23500000045</v>
      </c>
      <c r="I70" s="42">
        <f>SUM(I6:I68)</f>
        <v>57145.358171199987</v>
      </c>
      <c r="J70" s="20"/>
      <c r="K70" s="20"/>
      <c r="L70" s="40">
        <f>SUM(L6:L68)</f>
        <v>1242712.0545771993</v>
      </c>
      <c r="M70" s="41"/>
      <c r="N70" s="41"/>
      <c r="O70" s="41"/>
      <c r="P70" s="42">
        <f>SUM(P6:P68)</f>
        <v>1242712.0545771993</v>
      </c>
      <c r="Q70" s="37"/>
      <c r="R70" s="40">
        <f>SUM(R6:R68)</f>
        <v>279779.31899999978</v>
      </c>
      <c r="S70" s="41">
        <f>SUM(S6:S68)</f>
        <v>279779.31899999978</v>
      </c>
      <c r="T70" s="42">
        <f>SUM(T6:T68)</f>
        <v>251801.38710000023</v>
      </c>
      <c r="W70" s="40">
        <f>W6</f>
        <v>653292</v>
      </c>
      <c r="X70" s="41">
        <f>SUM(X6:X68)</f>
        <v>1242712.0545771993</v>
      </c>
      <c r="Y70" s="41">
        <f>SUM(Y6:Y68)</f>
        <v>0</v>
      </c>
      <c r="Z70" s="41">
        <f>SUM(Z6:Z68)</f>
        <v>251801.38710000023</v>
      </c>
      <c r="AA70" s="41"/>
      <c r="AB70" s="41"/>
      <c r="AC70" s="41">
        <f>SUM(AC6:AC68)</f>
        <v>653530.08000830468</v>
      </c>
      <c r="AD70" s="42">
        <f>AD68</f>
        <v>315911.4125311044</v>
      </c>
      <c r="AE70"/>
    </row>
    <row r="71" spans="1:3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R71" s="37"/>
      <c r="S71" s="37"/>
      <c r="T71" s="37"/>
    </row>
    <row r="72" spans="1:3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R72" s="37"/>
      <c r="S72" s="37"/>
      <c r="T72" s="37"/>
      <c r="AE72"/>
    </row>
    <row r="73" spans="1:31" x14ac:dyDescent="0.25">
      <c r="R73" s="37"/>
      <c r="S73" s="37"/>
      <c r="T73" s="37"/>
      <c r="AE73"/>
    </row>
    <row r="74" spans="1:31" x14ac:dyDescent="0.25">
      <c r="R74" s="37"/>
      <c r="S74" s="37"/>
      <c r="T74" s="37"/>
    </row>
    <row r="75" spans="1:31" x14ac:dyDescent="0.25">
      <c r="R75" s="37"/>
      <c r="S75" s="37"/>
      <c r="T75" s="37"/>
    </row>
    <row r="76" spans="1:31" x14ac:dyDescent="0.25">
      <c r="R76" s="37"/>
      <c r="S76" s="37"/>
      <c r="T76" s="37"/>
    </row>
    <row r="77" spans="1:31" x14ac:dyDescent="0.25">
      <c r="R77" s="37"/>
      <c r="S77" s="37"/>
      <c r="T77" s="37"/>
    </row>
    <row r="78" spans="1:31" x14ac:dyDescent="0.25">
      <c r="R78" s="37"/>
      <c r="S78" s="37"/>
      <c r="T78" s="37"/>
    </row>
    <row r="79" spans="1:31" x14ac:dyDescent="0.25">
      <c r="R79" s="37"/>
      <c r="S79" s="37"/>
      <c r="T79" s="37"/>
    </row>
    <row r="80" spans="1:31" x14ac:dyDescent="0.25">
      <c r="R80" s="37"/>
      <c r="S80" s="37"/>
      <c r="T80" s="37"/>
    </row>
    <row r="81" spans="12:31" x14ac:dyDescent="0.25">
      <c r="L81"/>
      <c r="M81"/>
      <c r="N81"/>
      <c r="O81"/>
      <c r="P81"/>
      <c r="Q81"/>
      <c r="R81" s="37"/>
      <c r="S81" s="37"/>
      <c r="T81" s="37"/>
      <c r="U81"/>
      <c r="V81"/>
      <c r="W81"/>
      <c r="X81"/>
      <c r="Y81"/>
      <c r="Z81"/>
      <c r="AA81"/>
      <c r="AB81"/>
      <c r="AC81"/>
      <c r="AD81"/>
      <c r="AE81"/>
    </row>
    <row r="82" spans="12:31" x14ac:dyDescent="0.25">
      <c r="L82"/>
      <c r="M82"/>
      <c r="N82"/>
      <c r="O82"/>
      <c r="P82"/>
      <c r="Q82"/>
      <c r="R82" s="37"/>
      <c r="S82" s="37"/>
      <c r="T82" s="37"/>
      <c r="U82"/>
      <c r="V82"/>
      <c r="W82"/>
      <c r="X82"/>
      <c r="Y82"/>
      <c r="Z82"/>
      <c r="AA82"/>
      <c r="AB82"/>
      <c r="AC82"/>
      <c r="AD82"/>
      <c r="AE82"/>
    </row>
    <row r="83" spans="12:31" x14ac:dyDescent="0.25">
      <c r="L83"/>
      <c r="M83"/>
      <c r="N83"/>
      <c r="O83"/>
      <c r="P83"/>
      <c r="Q83"/>
      <c r="R83" s="37"/>
      <c r="S83" s="37"/>
      <c r="T83" s="37"/>
      <c r="U83"/>
      <c r="V83"/>
      <c r="W83"/>
      <c r="X83"/>
      <c r="Y83"/>
      <c r="Z83"/>
      <c r="AA83"/>
      <c r="AB83"/>
      <c r="AC83"/>
      <c r="AD83"/>
      <c r="AE83"/>
    </row>
    <row r="84" spans="12:31" x14ac:dyDescent="0.25">
      <c r="L84"/>
      <c r="M84"/>
      <c r="N84"/>
      <c r="O84"/>
      <c r="P84"/>
      <c r="Q84"/>
      <c r="R84" s="37"/>
      <c r="S84" s="37"/>
      <c r="T84" s="37"/>
      <c r="U84"/>
      <c r="V84"/>
      <c r="W84"/>
      <c r="X84"/>
      <c r="Y84"/>
      <c r="Z84"/>
      <c r="AA84"/>
      <c r="AB84"/>
      <c r="AC84"/>
      <c r="AD84"/>
      <c r="AE84"/>
    </row>
    <row r="85" spans="12:31" x14ac:dyDescent="0.25">
      <c r="L85"/>
      <c r="M85"/>
      <c r="N85"/>
      <c r="O85"/>
      <c r="P85"/>
      <c r="Q85"/>
      <c r="R85" s="37"/>
      <c r="S85" s="37"/>
      <c r="T85" s="37"/>
      <c r="U85"/>
      <c r="V85"/>
      <c r="W85"/>
      <c r="X85"/>
      <c r="Y85"/>
      <c r="Z85"/>
      <c r="AA85"/>
      <c r="AB85"/>
      <c r="AC85"/>
      <c r="AD85"/>
      <c r="AE85"/>
    </row>
    <row r="86" spans="12:31" x14ac:dyDescent="0.25">
      <c r="L86"/>
      <c r="M86"/>
      <c r="N86"/>
      <c r="O86"/>
      <c r="P86"/>
      <c r="Q86"/>
      <c r="R86" s="37"/>
      <c r="S86" s="37"/>
      <c r="T86" s="37"/>
      <c r="U86"/>
      <c r="V86"/>
      <c r="W86"/>
      <c r="X86"/>
      <c r="Y86"/>
      <c r="Z86"/>
      <c r="AA86"/>
      <c r="AB86"/>
      <c r="AC86"/>
      <c r="AD86"/>
      <c r="AE86"/>
    </row>
    <row r="87" spans="12:31" x14ac:dyDescent="0.25">
      <c r="L87"/>
      <c r="M87"/>
      <c r="N87"/>
      <c r="O87"/>
      <c r="P87"/>
      <c r="Q87"/>
      <c r="R87" s="37"/>
      <c r="S87" s="37"/>
      <c r="T87" s="37"/>
      <c r="U87"/>
      <c r="V87"/>
      <c r="W87"/>
      <c r="X87"/>
      <c r="Y87"/>
      <c r="Z87"/>
      <c r="AA87"/>
      <c r="AB87"/>
      <c r="AC87"/>
      <c r="AD87"/>
      <c r="AE87"/>
    </row>
    <row r="88" spans="12:31" x14ac:dyDescent="0.25">
      <c r="L88"/>
      <c r="M88"/>
      <c r="N88"/>
      <c r="O88"/>
      <c r="P88"/>
      <c r="Q88"/>
      <c r="R88" s="37"/>
      <c r="S88" s="37"/>
      <c r="T88" s="37"/>
      <c r="U88"/>
      <c r="V88"/>
      <c r="W88"/>
      <c r="X88"/>
      <c r="Y88"/>
      <c r="Z88"/>
      <c r="AA88"/>
      <c r="AB88"/>
      <c r="AC88"/>
      <c r="AD88"/>
      <c r="AE88"/>
    </row>
    <row r="89" spans="12:31" x14ac:dyDescent="0.25">
      <c r="L89"/>
      <c r="M89"/>
      <c r="N89"/>
      <c r="O89"/>
      <c r="P89"/>
      <c r="Q89"/>
      <c r="R89" s="37"/>
      <c r="S89" s="37"/>
      <c r="T89" s="37"/>
      <c r="U89"/>
      <c r="V89"/>
      <c r="W89"/>
      <c r="X89"/>
      <c r="Y89"/>
      <c r="Z89"/>
      <c r="AA89"/>
      <c r="AB89"/>
      <c r="AC89"/>
      <c r="AD89"/>
      <c r="AE89"/>
    </row>
    <row r="90" spans="12:31" x14ac:dyDescent="0.25">
      <c r="L90"/>
      <c r="M90"/>
      <c r="N90"/>
      <c r="O90"/>
      <c r="P90"/>
      <c r="Q90"/>
      <c r="R90" s="37"/>
      <c r="S90" s="37"/>
      <c r="T90" s="37"/>
      <c r="U90"/>
      <c r="V90"/>
      <c r="W90"/>
      <c r="X90"/>
      <c r="Y90"/>
      <c r="Z90"/>
      <c r="AA90"/>
      <c r="AB90"/>
      <c r="AC90"/>
      <c r="AD90"/>
      <c r="AE90"/>
    </row>
    <row r="91" spans="12:31" x14ac:dyDescent="0.25">
      <c r="L91"/>
      <c r="M91"/>
      <c r="N91"/>
      <c r="O91"/>
      <c r="P91"/>
      <c r="Q91"/>
      <c r="R91" s="37"/>
      <c r="S91" s="37"/>
      <c r="T91" s="37"/>
      <c r="U91"/>
      <c r="V91"/>
      <c r="W91"/>
      <c r="X91"/>
      <c r="Y91"/>
      <c r="Z91"/>
      <c r="AA91"/>
      <c r="AB91"/>
      <c r="AC91"/>
      <c r="AD91"/>
      <c r="AE91"/>
    </row>
    <row r="92" spans="12:31" x14ac:dyDescent="0.25">
      <c r="L92"/>
      <c r="M92"/>
      <c r="N92"/>
      <c r="O92"/>
      <c r="P92"/>
      <c r="Q92"/>
      <c r="R92" s="37"/>
      <c r="S92" s="37"/>
      <c r="T92" s="37"/>
      <c r="U92"/>
      <c r="V92"/>
      <c r="W92"/>
      <c r="X92"/>
      <c r="Y92"/>
      <c r="Z92"/>
      <c r="AA92"/>
      <c r="AB92"/>
      <c r="AC92"/>
      <c r="AD92"/>
      <c r="AE92"/>
    </row>
    <row r="93" spans="12:31" x14ac:dyDescent="0.25">
      <c r="L93"/>
      <c r="M93"/>
      <c r="N93"/>
      <c r="O93"/>
      <c r="P93"/>
      <c r="Q93"/>
      <c r="R93" s="37"/>
      <c r="S93" s="37"/>
      <c r="T93" s="37"/>
      <c r="U93"/>
      <c r="V93"/>
      <c r="W93"/>
      <c r="X93"/>
      <c r="Y93"/>
      <c r="Z93"/>
      <c r="AA93"/>
      <c r="AB93"/>
      <c r="AC93"/>
      <c r="AD93"/>
      <c r="AE93"/>
    </row>
    <row r="94" spans="12:31" x14ac:dyDescent="0.25">
      <c r="L94"/>
      <c r="M94"/>
      <c r="N94"/>
      <c r="O94"/>
      <c r="P94"/>
      <c r="Q94"/>
      <c r="R94" s="37"/>
      <c r="S94" s="37"/>
      <c r="T94" s="37"/>
      <c r="U94"/>
      <c r="V94"/>
      <c r="W94"/>
      <c r="X94"/>
      <c r="Y94"/>
      <c r="Z94"/>
      <c r="AA94"/>
      <c r="AB94"/>
      <c r="AC94"/>
      <c r="AD94"/>
      <c r="AE94"/>
    </row>
    <row r="95" spans="12:31" x14ac:dyDescent="0.25">
      <c r="L95"/>
      <c r="M95"/>
      <c r="N95"/>
      <c r="O95"/>
      <c r="P95"/>
      <c r="Q95"/>
      <c r="R95" s="37"/>
      <c r="S95" s="37"/>
      <c r="T95" s="37"/>
      <c r="U95"/>
      <c r="V95"/>
      <c r="W95"/>
      <c r="X95"/>
      <c r="Y95"/>
      <c r="Z95"/>
      <c r="AA95"/>
      <c r="AB95"/>
      <c r="AC95"/>
      <c r="AD95"/>
      <c r="AE95"/>
    </row>
  </sheetData>
  <mergeCells count="5">
    <mergeCell ref="B3:D3"/>
    <mergeCell ref="F3:I3"/>
    <mergeCell ref="L3:P3"/>
    <mergeCell ref="R3:T3"/>
    <mergeCell ref="W3:AD3"/>
  </mergeCells>
  <phoneticPr fontId="67" type="noConversion"/>
  <pageMargins left="0.75" right="0.75" top="1" bottom="1" header="0.5" footer="0.5"/>
  <pageSetup scale="80" orientation="portrait" horizontalDpi="4294967292" verticalDpi="4294967292" r:id="rId1"/>
  <headerFooter>
    <oddFooter>&amp;L&amp;"Calibri,Regular"&amp;K000000&amp;A&amp;R&amp;"Calibri,Regular"&amp;K000000Page &amp;P of &amp;N</oddFooter>
  </headerFooter>
  <colBreaks count="2" manualBreakCount="2">
    <brk id="10" max="1048575" man="1"/>
    <brk id="21" max="1048575" man="1"/>
  </colBreaks>
  <extLst>
    <ext xmlns:mx="http://schemas.microsoft.com/office/mac/excel/2008/main" uri="{64002731-A6B0-56B0-2670-7721B7C09600}">
      <mx:PLV Mode="1" OnePage="0" WScale="8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view="pageLayout" zoomScaleNormal="100" workbookViewId="0">
      <selection activeCell="W3" sqref="W3:AD3"/>
    </sheetView>
  </sheetViews>
  <sheetFormatPr defaultColWidth="11.42578125" defaultRowHeight="15" x14ac:dyDescent="0.25"/>
  <cols>
    <col min="5" max="5" width="3.42578125" customWidth="1"/>
    <col min="9" max="9" width="10.7109375" customWidth="1"/>
    <col min="10" max="10" width="8" customWidth="1"/>
    <col min="11" max="11" width="8.42578125" customWidth="1"/>
    <col min="12" max="12" width="9.85546875" style="35" customWidth="1"/>
    <col min="13" max="13" width="9.140625" style="35" customWidth="1"/>
    <col min="14" max="15" width="8.85546875" style="35" bestFit="1" customWidth="1"/>
    <col min="16" max="16" width="11.28515625" style="35" bestFit="1" customWidth="1"/>
    <col min="17" max="17" width="3" style="35" customWidth="1"/>
    <col min="18" max="20" width="13.28515625" style="35" customWidth="1"/>
    <col min="21" max="21" width="3.140625" style="37" customWidth="1"/>
    <col min="22" max="22" width="7" style="37" customWidth="1"/>
    <col min="23" max="30" width="12" style="35" customWidth="1"/>
    <col min="31" max="31" width="3.140625" style="35" customWidth="1"/>
  </cols>
  <sheetData>
    <row r="1" spans="1:31" ht="20.25" x14ac:dyDescent="0.3">
      <c r="A1" s="54" t="s">
        <v>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1" ht="20.25" x14ac:dyDescent="0.3">
      <c r="A2" s="54" t="s">
        <v>59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31" ht="18.75" x14ac:dyDescent="0.3">
      <c r="A3" s="55"/>
      <c r="B3" s="126" t="s">
        <v>77</v>
      </c>
      <c r="C3" s="126"/>
      <c r="D3" s="126"/>
      <c r="E3" s="55"/>
      <c r="F3" s="126" t="s">
        <v>78</v>
      </c>
      <c r="G3" s="126"/>
      <c r="H3" s="126"/>
      <c r="I3" s="126"/>
      <c r="J3" s="55"/>
      <c r="K3" s="55"/>
      <c r="L3" s="126" t="s">
        <v>79</v>
      </c>
      <c r="M3" s="126"/>
      <c r="N3" s="126"/>
      <c r="O3" s="126"/>
      <c r="P3" s="126"/>
      <c r="Q3" s="55"/>
      <c r="R3" s="126" t="s">
        <v>80</v>
      </c>
      <c r="S3" s="126"/>
      <c r="T3" s="126"/>
      <c r="U3" s="55"/>
      <c r="V3" s="55"/>
      <c r="W3" s="127" t="s">
        <v>129</v>
      </c>
      <c r="X3" s="126"/>
      <c r="Y3" s="126"/>
      <c r="Z3" s="126"/>
      <c r="AA3" s="126"/>
      <c r="AB3" s="126"/>
      <c r="AC3" s="126"/>
      <c r="AD3" s="126"/>
    </row>
    <row r="4" spans="1:31" s="85" customFormat="1" ht="15.75" thickBot="1" x14ac:dyDescent="0.3">
      <c r="B4" s="58" t="s">
        <v>50</v>
      </c>
      <c r="C4" s="58" t="s">
        <v>50</v>
      </c>
      <c r="D4" s="58" t="s">
        <v>50</v>
      </c>
      <c r="F4" s="58" t="s">
        <v>50</v>
      </c>
      <c r="G4" s="58" t="s">
        <v>50</v>
      </c>
      <c r="H4" s="58" t="s">
        <v>50</v>
      </c>
      <c r="I4" s="58" t="s">
        <v>50</v>
      </c>
      <c r="L4" s="58" t="s">
        <v>50</v>
      </c>
      <c r="M4" s="58"/>
      <c r="N4" s="58"/>
      <c r="O4" s="58"/>
      <c r="P4" s="58" t="s">
        <v>53</v>
      </c>
      <c r="Q4" s="58"/>
      <c r="R4" s="58" t="s">
        <v>50</v>
      </c>
      <c r="S4" s="58" t="s">
        <v>53</v>
      </c>
      <c r="T4" s="58" t="s">
        <v>53</v>
      </c>
      <c r="U4" s="46"/>
      <c r="V4" s="46"/>
      <c r="W4" s="58" t="s">
        <v>53</v>
      </c>
      <c r="X4" s="58" t="s">
        <v>53</v>
      </c>
      <c r="Y4" s="58" t="s">
        <v>53</v>
      </c>
      <c r="Z4" s="58" t="s">
        <v>53</v>
      </c>
      <c r="AA4" s="58" t="s">
        <v>53</v>
      </c>
      <c r="AB4" s="58"/>
      <c r="AC4" s="58" t="s">
        <v>53</v>
      </c>
      <c r="AD4" s="58" t="s">
        <v>53</v>
      </c>
      <c r="AE4" s="58"/>
    </row>
    <row r="5" spans="1:31" s="1" customFormat="1" ht="60.75" thickBot="1" x14ac:dyDescent="0.3">
      <c r="A5" s="10" t="s">
        <v>0</v>
      </c>
      <c r="B5" s="59" t="str">
        <f>'Cost Source Tab'!AR5</f>
        <v>LT Only</v>
      </c>
      <c r="C5" s="60" t="str">
        <f>'Cost Source Tab'!AS5</f>
        <v>SFM Only</v>
      </c>
      <c r="D5" s="61" t="str">
        <f>'Cost Source Tab'!AT5</f>
        <v>SR Only</v>
      </c>
      <c r="E5" s="10"/>
      <c r="F5" s="59" t="s">
        <v>44</v>
      </c>
      <c r="G5" s="60" t="s">
        <v>61</v>
      </c>
      <c r="H5" s="60" t="s">
        <v>57</v>
      </c>
      <c r="I5" s="61" t="s">
        <v>58</v>
      </c>
      <c r="J5" s="10"/>
      <c r="K5" s="78" t="s">
        <v>0</v>
      </c>
      <c r="L5" s="11" t="str">
        <f>'Cost Source Tab'!AY5</f>
        <v>LT, SFM &amp; SR</v>
      </c>
      <c r="M5" s="86" t="s">
        <v>51</v>
      </c>
      <c r="N5" s="87" t="s">
        <v>54</v>
      </c>
      <c r="O5" s="87" t="s">
        <v>52</v>
      </c>
      <c r="P5" s="13" t="str">
        <f>L5</f>
        <v>LT, SFM &amp; SR</v>
      </c>
      <c r="Q5" s="10"/>
      <c r="R5" s="11" t="str">
        <f>'Cost Source Tab'!AX5</f>
        <v>Spending Subject to DOE Litigation</v>
      </c>
      <c r="S5" s="12" t="str">
        <f>R5</f>
        <v>Spending Subject to DOE Litigation</v>
      </c>
      <c r="T5" s="13" t="s">
        <v>67</v>
      </c>
      <c r="U5" s="10"/>
      <c r="V5" s="78" t="s">
        <v>0</v>
      </c>
      <c r="W5" s="11" t="s">
        <v>20</v>
      </c>
      <c r="X5" s="12" t="s">
        <v>27</v>
      </c>
      <c r="Y5" s="12" t="s">
        <v>28</v>
      </c>
      <c r="Z5" s="12" t="s">
        <v>56</v>
      </c>
      <c r="AA5" s="12" t="s">
        <v>22</v>
      </c>
      <c r="AB5" s="81" t="s">
        <v>23</v>
      </c>
      <c r="AC5" s="12" t="s">
        <v>21</v>
      </c>
      <c r="AD5" s="13" t="s">
        <v>24</v>
      </c>
      <c r="AE5" s="10"/>
    </row>
    <row r="6" spans="1:31" ht="15.75" thickBot="1" x14ac:dyDescent="0.3">
      <c r="A6" s="66">
        <v>2014</v>
      </c>
      <c r="B6" s="36">
        <f>'Cost Source Tab'!AR6</f>
        <v>15164.990000000002</v>
      </c>
      <c r="C6" s="37">
        <f>'Cost Source Tab'!AS6</f>
        <v>4752.576</v>
      </c>
      <c r="D6" s="39">
        <f>'Cost Source Tab'!AT6</f>
        <v>0</v>
      </c>
      <c r="E6" s="37"/>
      <c r="F6" s="36">
        <f>B6</f>
        <v>15164.990000000002</v>
      </c>
      <c r="G6" s="37">
        <v>0</v>
      </c>
      <c r="H6" s="37">
        <f t="shared" ref="H6:H44" si="0">C6</f>
        <v>4752.576</v>
      </c>
      <c r="I6" s="39">
        <f t="shared" ref="I6:I44" si="1">D6</f>
        <v>0</v>
      </c>
      <c r="J6" s="66"/>
      <c r="K6" s="79">
        <v>2014</v>
      </c>
      <c r="L6" s="36">
        <f>F6+G6+H6+I6</f>
        <v>19917.566000000003</v>
      </c>
      <c r="M6" s="83">
        <f>'Assump&amp;Instruct'!E40</f>
        <v>0</v>
      </c>
      <c r="N6" s="64"/>
      <c r="O6" s="65">
        <v>1</v>
      </c>
      <c r="P6" s="39">
        <f>L6*O6</f>
        <v>19917.566000000003</v>
      </c>
      <c r="Q6" s="37"/>
      <c r="R6" s="75">
        <f>'Cost Source Tab'!AX6</f>
        <v>4753</v>
      </c>
      <c r="S6" s="67">
        <f t="shared" ref="S6:S37" si="2">R6*O6</f>
        <v>4753</v>
      </c>
      <c r="T6" s="76">
        <v>0</v>
      </c>
      <c r="V6" s="79">
        <v>2014</v>
      </c>
      <c r="W6" s="36">
        <f>'Assump&amp;Instruct'!E22</f>
        <v>653292</v>
      </c>
      <c r="X6" s="37">
        <f t="shared" ref="X6:X37" si="3">IF(W6&gt;P6,P6,W6)</f>
        <v>19917.566000000003</v>
      </c>
      <c r="Y6" s="37">
        <v>0</v>
      </c>
      <c r="Z6" s="37">
        <f>T6</f>
        <v>0</v>
      </c>
      <c r="AA6" s="37">
        <f>W6-(X6*0.5)+(Y6*0.5)+(Z6*0.5)</f>
        <v>643333.21699999995</v>
      </c>
      <c r="AB6" s="84">
        <f>'Assump&amp;Instruct'!E41</f>
        <v>0.02</v>
      </c>
      <c r="AC6" s="37">
        <f>AA6*AB6*('Assump&amp;Instruct'!E24/12)</f>
        <v>4288.8881133333325</v>
      </c>
      <c r="AD6" s="39">
        <f>W6-X6+Y6+Z6+AC6</f>
        <v>637663.32211333339</v>
      </c>
    </row>
    <row r="7" spans="1:31" x14ac:dyDescent="0.25">
      <c r="A7" s="6">
        <v>2015</v>
      </c>
      <c r="B7" s="36">
        <f>'Cost Source Tab'!AR7</f>
        <v>81197.72659439774</v>
      </c>
      <c r="C7" s="37">
        <f>'Cost Source Tab'!AS7</f>
        <v>14318.643860939052</v>
      </c>
      <c r="D7" s="39">
        <f>'Cost Source Tab'!AT7</f>
        <v>0</v>
      </c>
      <c r="E7" s="37"/>
      <c r="F7" s="36">
        <f t="shared" ref="F7:F44" si="4">B7</f>
        <v>81197.72659439774</v>
      </c>
      <c r="G7" s="37">
        <v>0</v>
      </c>
      <c r="H7" s="37">
        <f t="shared" si="0"/>
        <v>14318.643860939052</v>
      </c>
      <c r="I7" s="39">
        <f t="shared" si="1"/>
        <v>0</v>
      </c>
      <c r="J7" s="66"/>
      <c r="K7" s="79">
        <v>2015</v>
      </c>
      <c r="L7" s="36">
        <f t="shared" ref="L7:L68" si="5">F7+G7+H7+I7</f>
        <v>95516.370455336786</v>
      </c>
      <c r="M7" s="80">
        <f>M6</f>
        <v>0</v>
      </c>
      <c r="N7" s="65">
        <f>(1+M7)</f>
        <v>1</v>
      </c>
      <c r="O7" s="65">
        <f>N7</f>
        <v>1</v>
      </c>
      <c r="P7" s="39">
        <f t="shared" ref="P7:P68" si="6">L7*O7</f>
        <v>95516.370455336786</v>
      </c>
      <c r="Q7" s="37"/>
      <c r="R7" s="36">
        <f>'Cost Source Tab'!AX7</f>
        <v>11001</v>
      </c>
      <c r="S7" s="37">
        <f t="shared" si="2"/>
        <v>11001</v>
      </c>
      <c r="T7" s="39">
        <v>0</v>
      </c>
      <c r="V7" s="79">
        <v>2015</v>
      </c>
      <c r="W7" s="36">
        <f>AD6</f>
        <v>637663.32211333339</v>
      </c>
      <c r="X7" s="37">
        <f t="shared" si="3"/>
        <v>95516.370455336786</v>
      </c>
      <c r="Y7" s="37">
        <v>0</v>
      </c>
      <c r="Z7" s="37">
        <f t="shared" ref="Z7:Z68" si="7">T7</f>
        <v>0</v>
      </c>
      <c r="AA7" s="37">
        <f t="shared" ref="AA7:AA68" si="8">W7-(X7*0.5)+(Y7*0.5)+(Z7*0.5)</f>
        <v>589905.13688566501</v>
      </c>
      <c r="AB7" s="82">
        <f>AB6</f>
        <v>0.02</v>
      </c>
      <c r="AC7" s="37">
        <f>AA7*AB7</f>
        <v>11798.1027377133</v>
      </c>
      <c r="AD7" s="39">
        <f t="shared" ref="AD7:AD68" si="9">W7-X7+Y7+Z7+AC7</f>
        <v>553945.05439570989</v>
      </c>
    </row>
    <row r="8" spans="1:31" x14ac:dyDescent="0.25">
      <c r="A8" s="6">
        <v>2016</v>
      </c>
      <c r="B8" s="36">
        <f>'Cost Source Tab'!AR8</f>
        <v>36125.630803416148</v>
      </c>
      <c r="C8" s="37">
        <f>'Cost Source Tab'!AS8</f>
        <v>29505.545188394048</v>
      </c>
      <c r="D8" s="39">
        <f>'Cost Source Tab'!AT8</f>
        <v>0</v>
      </c>
      <c r="E8" s="37"/>
      <c r="F8" s="36">
        <f t="shared" si="4"/>
        <v>36125.630803416148</v>
      </c>
      <c r="G8" s="37">
        <v>0</v>
      </c>
      <c r="H8" s="37">
        <f t="shared" si="0"/>
        <v>29505.545188394048</v>
      </c>
      <c r="I8" s="39">
        <f t="shared" si="1"/>
        <v>0</v>
      </c>
      <c r="J8" s="66"/>
      <c r="K8" s="79">
        <v>2016</v>
      </c>
      <c r="L8" s="36">
        <f t="shared" si="5"/>
        <v>65631.175991810189</v>
      </c>
      <c r="M8" s="80">
        <f>M7</f>
        <v>0</v>
      </c>
      <c r="N8" s="65">
        <f t="shared" ref="N8:N68" si="10">(1+M8)</f>
        <v>1</v>
      </c>
      <c r="O8" s="65">
        <f>PRODUCT(N$7:N8)</f>
        <v>1</v>
      </c>
      <c r="P8" s="39">
        <f t="shared" si="6"/>
        <v>65631.175991810189</v>
      </c>
      <c r="Q8" s="37"/>
      <c r="R8" s="36">
        <f>'Cost Source Tab'!AX8</f>
        <v>8613</v>
      </c>
      <c r="S8" s="37">
        <f t="shared" si="2"/>
        <v>8613</v>
      </c>
      <c r="T8" s="39">
        <v>0</v>
      </c>
      <c r="V8" s="79">
        <v>2016</v>
      </c>
      <c r="W8" s="36">
        <f t="shared" ref="W8:W68" si="11">AD7</f>
        <v>553945.05439570989</v>
      </c>
      <c r="X8" s="37">
        <f t="shared" si="3"/>
        <v>65631.175991810189</v>
      </c>
      <c r="Y8" s="37">
        <v>0</v>
      </c>
      <c r="Z8" s="37">
        <f t="shared" si="7"/>
        <v>0</v>
      </c>
      <c r="AA8" s="37">
        <f t="shared" si="8"/>
        <v>521129.46639980481</v>
      </c>
      <c r="AB8" s="82">
        <f t="shared" ref="AB8:AB68" si="12">AB7</f>
        <v>0.02</v>
      </c>
      <c r="AC8" s="37">
        <f t="shared" ref="AC8:AC68" si="13">AA8*AB8</f>
        <v>10422.589327996096</v>
      </c>
      <c r="AD8" s="39">
        <f t="shared" si="9"/>
        <v>498736.4677318958</v>
      </c>
    </row>
    <row r="9" spans="1:31" x14ac:dyDescent="0.25">
      <c r="A9" s="6">
        <v>2017</v>
      </c>
      <c r="B9" s="36">
        <f>'Cost Source Tab'!AR9</f>
        <v>10823.304896170275</v>
      </c>
      <c r="C9" s="37">
        <f>'Cost Source Tab'!AS9</f>
        <v>49049.39031452372</v>
      </c>
      <c r="D9" s="39">
        <f>'Cost Source Tab'!AT9</f>
        <v>0</v>
      </c>
      <c r="E9" s="37"/>
      <c r="F9" s="36">
        <f t="shared" si="4"/>
        <v>10823.304896170275</v>
      </c>
      <c r="G9" s="37">
        <v>0</v>
      </c>
      <c r="H9" s="37">
        <f t="shared" si="0"/>
        <v>49049.39031452372</v>
      </c>
      <c r="I9" s="39">
        <f t="shared" si="1"/>
        <v>0</v>
      </c>
      <c r="J9" s="66"/>
      <c r="K9" s="79">
        <v>2017</v>
      </c>
      <c r="L9" s="36">
        <f t="shared" si="5"/>
        <v>59872.695210693993</v>
      </c>
      <c r="M9" s="80">
        <f t="shared" ref="M9:M68" si="14">M8</f>
        <v>0</v>
      </c>
      <c r="N9" s="65">
        <f t="shared" si="10"/>
        <v>1</v>
      </c>
      <c r="O9" s="65">
        <f>PRODUCT($N$7:N9)</f>
        <v>1</v>
      </c>
      <c r="P9" s="39">
        <f t="shared" si="6"/>
        <v>59872.695210693993</v>
      </c>
      <c r="Q9" s="37"/>
      <c r="R9" s="36">
        <f>'Cost Source Tab'!AX9</f>
        <v>29872</v>
      </c>
      <c r="S9" s="37">
        <f t="shared" si="2"/>
        <v>29872</v>
      </c>
      <c r="T9" s="39">
        <f>S6*0.9</f>
        <v>4277.7</v>
      </c>
      <c r="V9" s="79">
        <v>2017</v>
      </c>
      <c r="W9" s="36">
        <f t="shared" si="11"/>
        <v>498736.4677318958</v>
      </c>
      <c r="X9" s="37">
        <f t="shared" si="3"/>
        <v>59872.695210693993</v>
      </c>
      <c r="Y9" s="37">
        <v>0</v>
      </c>
      <c r="Z9" s="37">
        <f t="shared" si="7"/>
        <v>4277.7</v>
      </c>
      <c r="AA9" s="37">
        <f t="shared" si="8"/>
        <v>470938.97012654878</v>
      </c>
      <c r="AB9" s="82">
        <f t="shared" si="12"/>
        <v>0.02</v>
      </c>
      <c r="AC9" s="37">
        <f t="shared" si="13"/>
        <v>9418.7794025309759</v>
      </c>
      <c r="AD9" s="39">
        <f t="shared" si="9"/>
        <v>452560.25192373281</v>
      </c>
    </row>
    <row r="10" spans="1:31" x14ac:dyDescent="0.25">
      <c r="A10" s="6">
        <v>2018</v>
      </c>
      <c r="B10" s="36">
        <f>'Cost Source Tab'!AR10</f>
        <v>9548.0246863817047</v>
      </c>
      <c r="C10" s="37">
        <f>'Cost Source Tab'!AS10</f>
        <v>62330.245715124787</v>
      </c>
      <c r="D10" s="39">
        <f>'Cost Source Tab'!AT10</f>
        <v>0</v>
      </c>
      <c r="E10" s="37"/>
      <c r="F10" s="36">
        <f t="shared" si="4"/>
        <v>9548.0246863817047</v>
      </c>
      <c r="G10" s="37">
        <v>0</v>
      </c>
      <c r="H10" s="37">
        <f t="shared" si="0"/>
        <v>62330.245715124787</v>
      </c>
      <c r="I10" s="39">
        <f t="shared" si="1"/>
        <v>0</v>
      </c>
      <c r="J10" s="66"/>
      <c r="K10" s="79">
        <v>2018</v>
      </c>
      <c r="L10" s="36">
        <f t="shared" si="5"/>
        <v>71878.270401506496</v>
      </c>
      <c r="M10" s="80">
        <f t="shared" si="14"/>
        <v>0</v>
      </c>
      <c r="N10" s="65">
        <f t="shared" si="10"/>
        <v>1</v>
      </c>
      <c r="O10" s="65">
        <f>PRODUCT($N$7:N10)</f>
        <v>1</v>
      </c>
      <c r="P10" s="39">
        <f t="shared" si="6"/>
        <v>71878.270401506496</v>
      </c>
      <c r="Q10" s="37"/>
      <c r="R10" s="36">
        <f>'Cost Source Tab'!AX10</f>
        <v>42643</v>
      </c>
      <c r="S10" s="37">
        <f t="shared" si="2"/>
        <v>42643</v>
      </c>
      <c r="T10" s="39">
        <f t="shared" ref="T10:T68" si="15">S7*0.9</f>
        <v>9900.9</v>
      </c>
      <c r="V10" s="79">
        <v>2018</v>
      </c>
      <c r="W10" s="36">
        <f t="shared" si="11"/>
        <v>452560.25192373281</v>
      </c>
      <c r="X10" s="37">
        <f t="shared" si="3"/>
        <v>71878.270401506496</v>
      </c>
      <c r="Y10" s="37">
        <v>0</v>
      </c>
      <c r="Z10" s="37">
        <f t="shared" si="7"/>
        <v>9900.9</v>
      </c>
      <c r="AA10" s="37">
        <f t="shared" si="8"/>
        <v>421571.56672297959</v>
      </c>
      <c r="AB10" s="82">
        <f t="shared" si="12"/>
        <v>0.02</v>
      </c>
      <c r="AC10" s="37">
        <f t="shared" si="13"/>
        <v>8431.4313344595921</v>
      </c>
      <c r="AD10" s="39">
        <f t="shared" si="9"/>
        <v>399014.31285668589</v>
      </c>
    </row>
    <row r="11" spans="1:31" x14ac:dyDescent="0.25">
      <c r="A11" s="6">
        <v>2019</v>
      </c>
      <c r="B11" s="36">
        <f>'Cost Source Tab'!AR11</f>
        <v>8173.2751587902603</v>
      </c>
      <c r="C11" s="37">
        <f>'Cost Source Tab'!AS11</f>
        <v>59684.411948770321</v>
      </c>
      <c r="D11" s="39">
        <f>'Cost Source Tab'!AT11</f>
        <v>0</v>
      </c>
      <c r="E11" s="37"/>
      <c r="F11" s="36">
        <f t="shared" si="4"/>
        <v>8173.2751587902603</v>
      </c>
      <c r="G11" s="37">
        <v>0</v>
      </c>
      <c r="H11" s="37">
        <f t="shared" si="0"/>
        <v>59684.411948770321</v>
      </c>
      <c r="I11" s="39">
        <f t="shared" si="1"/>
        <v>0</v>
      </c>
      <c r="J11" s="66"/>
      <c r="K11" s="79">
        <v>2019</v>
      </c>
      <c r="L11" s="36">
        <f t="shared" si="5"/>
        <v>67857.687107560574</v>
      </c>
      <c r="M11" s="80">
        <f t="shared" si="14"/>
        <v>0</v>
      </c>
      <c r="N11" s="65">
        <f t="shared" si="10"/>
        <v>1</v>
      </c>
      <c r="O11" s="65">
        <f>PRODUCT($N$7:N11)</f>
        <v>1</v>
      </c>
      <c r="P11" s="39">
        <f t="shared" si="6"/>
        <v>67857.687107560574</v>
      </c>
      <c r="Q11" s="37"/>
      <c r="R11" s="36">
        <f>'Cost Source Tab'!AX11</f>
        <v>41516</v>
      </c>
      <c r="S11" s="37">
        <f t="shared" si="2"/>
        <v>41516</v>
      </c>
      <c r="T11" s="39">
        <f t="shared" si="15"/>
        <v>7751.7</v>
      </c>
      <c r="V11" s="79">
        <v>2019</v>
      </c>
      <c r="W11" s="36">
        <f t="shared" si="11"/>
        <v>399014.31285668589</v>
      </c>
      <c r="X11" s="37">
        <f t="shared" si="3"/>
        <v>67857.687107560574</v>
      </c>
      <c r="Y11" s="37">
        <v>0</v>
      </c>
      <c r="Z11" s="37">
        <f t="shared" si="7"/>
        <v>7751.7</v>
      </c>
      <c r="AA11" s="37">
        <f t="shared" si="8"/>
        <v>368961.31930290558</v>
      </c>
      <c r="AB11" s="82">
        <f t="shared" si="12"/>
        <v>0.02</v>
      </c>
      <c r="AC11" s="37">
        <f t="shared" si="13"/>
        <v>7379.2263860581115</v>
      </c>
      <c r="AD11" s="39">
        <f t="shared" si="9"/>
        <v>346287.55213518342</v>
      </c>
    </row>
    <row r="12" spans="1:31" x14ac:dyDescent="0.25">
      <c r="A12" s="6">
        <v>2020</v>
      </c>
      <c r="B12" s="36">
        <f>'Cost Source Tab'!AR12</f>
        <v>17763.227676843882</v>
      </c>
      <c r="C12" s="37">
        <f>'Cost Source Tab'!AS12</f>
        <v>20745.102972248074</v>
      </c>
      <c r="D12" s="39">
        <f>'Cost Source Tab'!AT12</f>
        <v>0</v>
      </c>
      <c r="E12" s="37"/>
      <c r="F12" s="36">
        <f t="shared" si="4"/>
        <v>17763.227676843882</v>
      </c>
      <c r="G12" s="37">
        <v>0</v>
      </c>
      <c r="H12" s="37">
        <f t="shared" si="0"/>
        <v>20745.102972248074</v>
      </c>
      <c r="I12" s="39">
        <f t="shared" si="1"/>
        <v>0</v>
      </c>
      <c r="J12" s="66"/>
      <c r="K12" s="79">
        <v>2020</v>
      </c>
      <c r="L12" s="36">
        <f t="shared" si="5"/>
        <v>38508.330649091957</v>
      </c>
      <c r="M12" s="80">
        <f t="shared" si="14"/>
        <v>0</v>
      </c>
      <c r="N12" s="65">
        <f t="shared" si="10"/>
        <v>1</v>
      </c>
      <c r="O12" s="65">
        <f>PRODUCT($N$7:N12)</f>
        <v>1</v>
      </c>
      <c r="P12" s="39">
        <f t="shared" si="6"/>
        <v>38508.330649091957</v>
      </c>
      <c r="Q12" s="37"/>
      <c r="R12" s="36">
        <f>'Cost Source Tab'!AX12</f>
        <v>13420</v>
      </c>
      <c r="S12" s="37">
        <f t="shared" si="2"/>
        <v>13420</v>
      </c>
      <c r="T12" s="39">
        <f t="shared" si="15"/>
        <v>26884.799999999999</v>
      </c>
      <c r="V12" s="79">
        <v>2020</v>
      </c>
      <c r="W12" s="36">
        <f t="shared" si="11"/>
        <v>346287.55213518342</v>
      </c>
      <c r="X12" s="37">
        <f t="shared" si="3"/>
        <v>38508.330649091957</v>
      </c>
      <c r="Y12" s="37">
        <v>0</v>
      </c>
      <c r="Z12" s="37">
        <f t="shared" si="7"/>
        <v>26884.799999999999</v>
      </c>
      <c r="AA12" s="37">
        <f t="shared" si="8"/>
        <v>340475.78681063745</v>
      </c>
      <c r="AB12" s="82">
        <f t="shared" si="12"/>
        <v>0.02</v>
      </c>
      <c r="AC12" s="37">
        <f t="shared" si="13"/>
        <v>6809.5157362127493</v>
      </c>
      <c r="AD12" s="39">
        <f t="shared" si="9"/>
        <v>341473.53722230415</v>
      </c>
    </row>
    <row r="13" spans="1:31" x14ac:dyDescent="0.25">
      <c r="A13" s="6">
        <v>2021</v>
      </c>
      <c r="B13" s="36">
        <f>'Cost Source Tab'!AR13</f>
        <v>5240.8477991101981</v>
      </c>
      <c r="C13" s="37">
        <f>'Cost Source Tab'!AS13</f>
        <v>3996.0541953285419</v>
      </c>
      <c r="D13" s="39">
        <f>'Cost Source Tab'!AT13</f>
        <v>0</v>
      </c>
      <c r="E13" s="37"/>
      <c r="F13" s="36">
        <f t="shared" si="4"/>
        <v>5240.8477991101981</v>
      </c>
      <c r="G13" s="37">
        <v>0</v>
      </c>
      <c r="H13" s="37">
        <f t="shared" si="0"/>
        <v>3996.0541953285419</v>
      </c>
      <c r="I13" s="39">
        <f t="shared" si="1"/>
        <v>0</v>
      </c>
      <c r="J13" s="66"/>
      <c r="K13" s="79">
        <v>2021</v>
      </c>
      <c r="L13" s="36">
        <f t="shared" si="5"/>
        <v>9236.9019944387401</v>
      </c>
      <c r="M13" s="80">
        <f t="shared" si="14"/>
        <v>0</v>
      </c>
      <c r="N13" s="65">
        <f t="shared" si="10"/>
        <v>1</v>
      </c>
      <c r="O13" s="65">
        <f>PRODUCT($N$7:N13)</f>
        <v>1</v>
      </c>
      <c r="P13" s="39">
        <f t="shared" si="6"/>
        <v>9236.9019944387401</v>
      </c>
      <c r="Q13" s="37"/>
      <c r="R13" s="36">
        <f>'Cost Source Tab'!AX13</f>
        <v>3996.0541953285419</v>
      </c>
      <c r="S13" s="37">
        <f t="shared" si="2"/>
        <v>3996.0541953285419</v>
      </c>
      <c r="T13" s="39">
        <f t="shared" si="15"/>
        <v>38378.700000000004</v>
      </c>
      <c r="V13" s="79">
        <v>2021</v>
      </c>
      <c r="W13" s="36">
        <f t="shared" si="11"/>
        <v>341473.53722230415</v>
      </c>
      <c r="X13" s="37">
        <f t="shared" si="3"/>
        <v>9236.9019944387401</v>
      </c>
      <c r="Y13" s="37">
        <v>0</v>
      </c>
      <c r="Z13" s="37">
        <f t="shared" si="7"/>
        <v>38378.700000000004</v>
      </c>
      <c r="AA13" s="37">
        <f t="shared" si="8"/>
        <v>356044.43622508476</v>
      </c>
      <c r="AB13" s="82">
        <f t="shared" si="12"/>
        <v>0.02</v>
      </c>
      <c r="AC13" s="37">
        <f t="shared" si="13"/>
        <v>7120.8887245016958</v>
      </c>
      <c r="AD13" s="39">
        <f t="shared" si="9"/>
        <v>377736.22395236715</v>
      </c>
    </row>
    <row r="14" spans="1:31" x14ac:dyDescent="0.25">
      <c r="A14" s="6">
        <v>2022</v>
      </c>
      <c r="B14" s="36">
        <f>'Cost Source Tab'!AR14</f>
        <v>5190.8477991101981</v>
      </c>
      <c r="C14" s="37">
        <f>'Cost Source Tab'!AS14</f>
        <v>3996.0541953285419</v>
      </c>
      <c r="D14" s="39">
        <f>'Cost Source Tab'!AT14</f>
        <v>0</v>
      </c>
      <c r="E14" s="37"/>
      <c r="F14" s="36">
        <f t="shared" si="4"/>
        <v>5190.8477991101981</v>
      </c>
      <c r="G14" s="37">
        <v>0</v>
      </c>
      <c r="H14" s="37">
        <f t="shared" si="0"/>
        <v>3996.0541953285419</v>
      </c>
      <c r="I14" s="39">
        <f t="shared" si="1"/>
        <v>0</v>
      </c>
      <c r="J14" s="66"/>
      <c r="K14" s="79">
        <v>2022</v>
      </c>
      <c r="L14" s="36">
        <f t="shared" si="5"/>
        <v>9186.9019944387401</v>
      </c>
      <c r="M14" s="80">
        <f t="shared" si="14"/>
        <v>0</v>
      </c>
      <c r="N14" s="65">
        <f t="shared" si="10"/>
        <v>1</v>
      </c>
      <c r="O14" s="65">
        <f>PRODUCT($N$7:N14)</f>
        <v>1</v>
      </c>
      <c r="P14" s="39">
        <f t="shared" si="6"/>
        <v>9186.9019944387401</v>
      </c>
      <c r="Q14" s="37"/>
      <c r="R14" s="36">
        <f>'Cost Source Tab'!AX14</f>
        <v>3996.0541953285419</v>
      </c>
      <c r="S14" s="37">
        <f t="shared" si="2"/>
        <v>3996.0541953285419</v>
      </c>
      <c r="T14" s="39">
        <f t="shared" si="15"/>
        <v>37364.400000000001</v>
      </c>
      <c r="V14" s="79">
        <v>2022</v>
      </c>
      <c r="W14" s="36">
        <f t="shared" si="11"/>
        <v>377736.22395236715</v>
      </c>
      <c r="X14" s="37">
        <f t="shared" si="3"/>
        <v>9186.9019944387401</v>
      </c>
      <c r="Y14" s="37">
        <v>0</v>
      </c>
      <c r="Z14" s="37">
        <f t="shared" si="7"/>
        <v>37364.400000000001</v>
      </c>
      <c r="AA14" s="37">
        <f t="shared" si="8"/>
        <v>391824.97295514779</v>
      </c>
      <c r="AB14" s="82">
        <f t="shared" si="12"/>
        <v>0.02</v>
      </c>
      <c r="AC14" s="37">
        <f t="shared" si="13"/>
        <v>7836.4994591029563</v>
      </c>
      <c r="AD14" s="39">
        <f t="shared" si="9"/>
        <v>413750.22141703143</v>
      </c>
    </row>
    <row r="15" spans="1:31" x14ac:dyDescent="0.25">
      <c r="A15" s="6">
        <v>2023</v>
      </c>
      <c r="B15" s="36">
        <f>'Cost Source Tab'!AR15</f>
        <v>5190.8477991101981</v>
      </c>
      <c r="C15" s="37">
        <f>'Cost Source Tab'!AS15</f>
        <v>3996.0541953285419</v>
      </c>
      <c r="D15" s="39">
        <f>'Cost Source Tab'!AT15</f>
        <v>0</v>
      </c>
      <c r="E15" s="37"/>
      <c r="F15" s="36">
        <f t="shared" si="4"/>
        <v>5190.8477991101981</v>
      </c>
      <c r="G15" s="37">
        <v>0</v>
      </c>
      <c r="H15" s="37">
        <f t="shared" si="0"/>
        <v>3996.0541953285419</v>
      </c>
      <c r="I15" s="39">
        <f t="shared" si="1"/>
        <v>0</v>
      </c>
      <c r="J15" s="66"/>
      <c r="K15" s="79">
        <v>2023</v>
      </c>
      <c r="L15" s="36">
        <f t="shared" si="5"/>
        <v>9186.9019944387401</v>
      </c>
      <c r="M15" s="80">
        <f t="shared" si="14"/>
        <v>0</v>
      </c>
      <c r="N15" s="65">
        <f t="shared" si="10"/>
        <v>1</v>
      </c>
      <c r="O15" s="65">
        <f>PRODUCT($N$7:N15)</f>
        <v>1</v>
      </c>
      <c r="P15" s="39">
        <f t="shared" si="6"/>
        <v>9186.9019944387401</v>
      </c>
      <c r="Q15" s="37"/>
      <c r="R15" s="36">
        <f>'Cost Source Tab'!AX15</f>
        <v>3996.0541953285419</v>
      </c>
      <c r="S15" s="37">
        <f t="shared" si="2"/>
        <v>3996.0541953285419</v>
      </c>
      <c r="T15" s="39">
        <f t="shared" si="15"/>
        <v>12078</v>
      </c>
      <c r="V15" s="79">
        <v>2023</v>
      </c>
      <c r="W15" s="36">
        <f t="shared" si="11"/>
        <v>413750.22141703143</v>
      </c>
      <c r="X15" s="37">
        <f t="shared" si="3"/>
        <v>9186.9019944387401</v>
      </c>
      <c r="Y15" s="37">
        <v>0</v>
      </c>
      <c r="Z15" s="37">
        <f t="shared" si="7"/>
        <v>12078</v>
      </c>
      <c r="AA15" s="37">
        <f t="shared" si="8"/>
        <v>415195.77041981206</v>
      </c>
      <c r="AB15" s="82">
        <f t="shared" si="12"/>
        <v>0.02</v>
      </c>
      <c r="AC15" s="37">
        <f t="shared" si="13"/>
        <v>8303.9154083962421</v>
      </c>
      <c r="AD15" s="39">
        <f t="shared" si="9"/>
        <v>424945.23483098892</v>
      </c>
    </row>
    <row r="16" spans="1:31" x14ac:dyDescent="0.25">
      <c r="A16" s="6">
        <v>2024</v>
      </c>
      <c r="B16" s="36">
        <f>'Cost Source Tab'!AR16</f>
        <v>3649.6779026694048</v>
      </c>
      <c r="C16" s="37">
        <f>'Cost Source Tab'!AS16</f>
        <v>4007.0022890143741</v>
      </c>
      <c r="D16" s="39">
        <f>'Cost Source Tab'!AT16</f>
        <v>0</v>
      </c>
      <c r="E16" s="37"/>
      <c r="F16" s="36">
        <f t="shared" si="4"/>
        <v>3649.6779026694048</v>
      </c>
      <c r="G16" s="37">
        <v>0</v>
      </c>
      <c r="H16" s="37">
        <f t="shared" si="0"/>
        <v>4007.0022890143741</v>
      </c>
      <c r="I16" s="39">
        <f t="shared" si="1"/>
        <v>0</v>
      </c>
      <c r="J16" s="66"/>
      <c r="K16" s="79">
        <v>2024</v>
      </c>
      <c r="L16" s="36">
        <f t="shared" si="5"/>
        <v>7656.6801916837794</v>
      </c>
      <c r="M16" s="80">
        <f t="shared" si="14"/>
        <v>0</v>
      </c>
      <c r="N16" s="65">
        <f t="shared" si="10"/>
        <v>1</v>
      </c>
      <c r="O16" s="65">
        <f>PRODUCT($N$7:N16)</f>
        <v>1</v>
      </c>
      <c r="P16" s="39">
        <f t="shared" si="6"/>
        <v>7656.6801916837794</v>
      </c>
      <c r="Q16" s="37"/>
      <c r="R16" s="36">
        <f>'Cost Source Tab'!AX16</f>
        <v>4007.0022890143741</v>
      </c>
      <c r="S16" s="37">
        <f t="shared" si="2"/>
        <v>4007.0022890143741</v>
      </c>
      <c r="T16" s="39">
        <f t="shared" si="15"/>
        <v>3596.4487757956877</v>
      </c>
      <c r="V16" s="79">
        <v>2024</v>
      </c>
      <c r="W16" s="36">
        <f t="shared" si="11"/>
        <v>424945.23483098892</v>
      </c>
      <c r="X16" s="37">
        <f t="shared" si="3"/>
        <v>7656.6801916837794</v>
      </c>
      <c r="Y16" s="37">
        <v>0</v>
      </c>
      <c r="Z16" s="37">
        <f t="shared" si="7"/>
        <v>3596.4487757956877</v>
      </c>
      <c r="AA16" s="37">
        <f t="shared" si="8"/>
        <v>422915.11912304483</v>
      </c>
      <c r="AB16" s="82">
        <f t="shared" si="12"/>
        <v>0.02</v>
      </c>
      <c r="AC16" s="37">
        <f t="shared" si="13"/>
        <v>8458.3023824608972</v>
      </c>
      <c r="AD16" s="39">
        <f t="shared" si="9"/>
        <v>429343.30579756177</v>
      </c>
    </row>
    <row r="17" spans="1:31" x14ac:dyDescent="0.25">
      <c r="A17" s="6">
        <v>2025</v>
      </c>
      <c r="B17" s="36">
        <f>'Cost Source Tab'!AR17</f>
        <v>3590.8477991101981</v>
      </c>
      <c r="C17" s="37">
        <f>'Cost Source Tab'!AS17</f>
        <v>3996.0541953285419</v>
      </c>
      <c r="D17" s="39">
        <f>'Cost Source Tab'!AT17</f>
        <v>0</v>
      </c>
      <c r="E17" s="37"/>
      <c r="F17" s="36">
        <f t="shared" si="4"/>
        <v>3590.8477991101981</v>
      </c>
      <c r="G17" s="37">
        <v>0</v>
      </c>
      <c r="H17" s="37">
        <f t="shared" si="0"/>
        <v>3996.0541953285419</v>
      </c>
      <c r="I17" s="39">
        <f t="shared" si="1"/>
        <v>0</v>
      </c>
      <c r="J17" s="66"/>
      <c r="K17" s="79">
        <v>2025</v>
      </c>
      <c r="L17" s="36">
        <f t="shared" si="5"/>
        <v>7586.9019944387401</v>
      </c>
      <c r="M17" s="80">
        <f t="shared" si="14"/>
        <v>0</v>
      </c>
      <c r="N17" s="65">
        <f t="shared" si="10"/>
        <v>1</v>
      </c>
      <c r="O17" s="65">
        <f>PRODUCT($N$7:N17)</f>
        <v>1</v>
      </c>
      <c r="P17" s="39">
        <f t="shared" si="6"/>
        <v>7586.9019944387401</v>
      </c>
      <c r="Q17" s="37"/>
      <c r="R17" s="36">
        <f>'Cost Source Tab'!AX17</f>
        <v>3996.0541953285419</v>
      </c>
      <c r="S17" s="37">
        <f t="shared" si="2"/>
        <v>3996.0541953285419</v>
      </c>
      <c r="T17" s="39">
        <f t="shared" si="15"/>
        <v>3596.4487757956877</v>
      </c>
      <c r="V17" s="79">
        <v>2025</v>
      </c>
      <c r="W17" s="36">
        <f t="shared" si="11"/>
        <v>429343.30579756177</v>
      </c>
      <c r="X17" s="37">
        <f t="shared" si="3"/>
        <v>7586.9019944387401</v>
      </c>
      <c r="Y17" s="37">
        <v>0</v>
      </c>
      <c r="Z17" s="37">
        <f t="shared" si="7"/>
        <v>3596.4487757956877</v>
      </c>
      <c r="AA17" s="37">
        <f t="shared" si="8"/>
        <v>427348.07918824023</v>
      </c>
      <c r="AB17" s="82">
        <f t="shared" si="12"/>
        <v>0.02</v>
      </c>
      <c r="AC17" s="37">
        <f t="shared" si="13"/>
        <v>8546.9615837648053</v>
      </c>
      <c r="AD17" s="39">
        <f t="shared" si="9"/>
        <v>433899.81416268356</v>
      </c>
      <c r="AE17"/>
    </row>
    <row r="18" spans="1:31" x14ac:dyDescent="0.25">
      <c r="A18" s="6">
        <v>2026</v>
      </c>
      <c r="B18" s="36">
        <f>'Cost Source Tab'!AR18</f>
        <v>3732.7477991101982</v>
      </c>
      <c r="C18" s="37">
        <f>'Cost Source Tab'!AS18</f>
        <v>3996.0541953285419</v>
      </c>
      <c r="D18" s="39">
        <f>'Cost Source Tab'!AT18</f>
        <v>0</v>
      </c>
      <c r="E18" s="37"/>
      <c r="F18" s="36">
        <f t="shared" si="4"/>
        <v>3732.7477991101982</v>
      </c>
      <c r="G18" s="37">
        <v>0</v>
      </c>
      <c r="H18" s="37">
        <f t="shared" si="0"/>
        <v>3996.0541953285419</v>
      </c>
      <c r="I18" s="39">
        <f t="shared" si="1"/>
        <v>0</v>
      </c>
      <c r="J18" s="66"/>
      <c r="K18" s="79">
        <v>2026</v>
      </c>
      <c r="L18" s="36">
        <f t="shared" si="5"/>
        <v>7728.8019944387397</v>
      </c>
      <c r="M18" s="80">
        <f t="shared" si="14"/>
        <v>0</v>
      </c>
      <c r="N18" s="65">
        <f t="shared" si="10"/>
        <v>1</v>
      </c>
      <c r="O18" s="65">
        <f>PRODUCT($N$7:N18)</f>
        <v>1</v>
      </c>
      <c r="P18" s="39">
        <f t="shared" si="6"/>
        <v>7728.8019944387397</v>
      </c>
      <c r="Q18" s="37"/>
      <c r="R18" s="36">
        <f>'Cost Source Tab'!AX18</f>
        <v>3996.0541953285419</v>
      </c>
      <c r="S18" s="37">
        <f t="shared" si="2"/>
        <v>3996.0541953285419</v>
      </c>
      <c r="T18" s="39">
        <f t="shared" si="15"/>
        <v>3596.4487757956877</v>
      </c>
      <c r="V18" s="79">
        <v>2026</v>
      </c>
      <c r="W18" s="36">
        <f t="shared" si="11"/>
        <v>433899.81416268356</v>
      </c>
      <c r="X18" s="37">
        <f t="shared" si="3"/>
        <v>7728.8019944387397</v>
      </c>
      <c r="Y18" s="37">
        <v>0</v>
      </c>
      <c r="Z18" s="37">
        <f t="shared" si="7"/>
        <v>3596.4487757956877</v>
      </c>
      <c r="AA18" s="37">
        <f t="shared" si="8"/>
        <v>431833.637553362</v>
      </c>
      <c r="AB18" s="82">
        <f t="shared" si="12"/>
        <v>0.02</v>
      </c>
      <c r="AC18" s="37">
        <f t="shared" si="13"/>
        <v>8636.6727510672408</v>
      </c>
      <c r="AD18" s="39">
        <f t="shared" si="9"/>
        <v>438404.13369510777</v>
      </c>
      <c r="AE18"/>
    </row>
    <row r="19" spans="1:31" x14ac:dyDescent="0.25">
      <c r="A19" s="6">
        <v>2027</v>
      </c>
      <c r="B19" s="36">
        <f>'Cost Source Tab'!AR19</f>
        <v>3782.7477991101982</v>
      </c>
      <c r="C19" s="37">
        <f>'Cost Source Tab'!AS19</f>
        <v>3996.0541953285419</v>
      </c>
      <c r="D19" s="39">
        <f>'Cost Source Tab'!AT19</f>
        <v>0</v>
      </c>
      <c r="E19" s="37"/>
      <c r="F19" s="36">
        <f t="shared" si="4"/>
        <v>3782.7477991101982</v>
      </c>
      <c r="G19" s="37">
        <v>0</v>
      </c>
      <c r="H19" s="37">
        <f t="shared" si="0"/>
        <v>3996.0541953285419</v>
      </c>
      <c r="I19" s="39">
        <f t="shared" si="1"/>
        <v>0</v>
      </c>
      <c r="J19" s="66"/>
      <c r="K19" s="79">
        <v>2027</v>
      </c>
      <c r="L19" s="36">
        <f t="shared" si="5"/>
        <v>7778.8019944387397</v>
      </c>
      <c r="M19" s="80">
        <f t="shared" si="14"/>
        <v>0</v>
      </c>
      <c r="N19" s="65">
        <f t="shared" si="10"/>
        <v>1</v>
      </c>
      <c r="O19" s="65">
        <f>PRODUCT($N$7:N19)</f>
        <v>1</v>
      </c>
      <c r="P19" s="39">
        <f t="shared" si="6"/>
        <v>7778.8019944387397</v>
      </c>
      <c r="Q19" s="37"/>
      <c r="R19" s="36">
        <f>'Cost Source Tab'!AX19</f>
        <v>3996.0541953285419</v>
      </c>
      <c r="S19" s="37">
        <f t="shared" si="2"/>
        <v>3996.0541953285419</v>
      </c>
      <c r="T19" s="39">
        <f t="shared" si="15"/>
        <v>3606.3020601129369</v>
      </c>
      <c r="V19" s="79">
        <v>2027</v>
      </c>
      <c r="W19" s="36">
        <f t="shared" si="11"/>
        <v>438404.13369510777</v>
      </c>
      <c r="X19" s="37">
        <f t="shared" si="3"/>
        <v>7778.8019944387397</v>
      </c>
      <c r="Y19" s="37">
        <v>0</v>
      </c>
      <c r="Z19" s="37">
        <f t="shared" si="7"/>
        <v>3606.3020601129369</v>
      </c>
      <c r="AA19" s="37">
        <f t="shared" si="8"/>
        <v>436317.88372794486</v>
      </c>
      <c r="AB19" s="82">
        <f t="shared" si="12"/>
        <v>0.02</v>
      </c>
      <c r="AC19" s="37">
        <f t="shared" si="13"/>
        <v>8726.357674558898</v>
      </c>
      <c r="AD19" s="39">
        <f t="shared" si="9"/>
        <v>442957.99143534084</v>
      </c>
      <c r="AE19"/>
    </row>
    <row r="20" spans="1:31" x14ac:dyDescent="0.25">
      <c r="A20" s="6">
        <v>2028</v>
      </c>
      <c r="B20" s="36">
        <f>'Cost Source Tab'!AR20</f>
        <v>3741.5779026694049</v>
      </c>
      <c r="C20" s="37">
        <f>'Cost Source Tab'!AS20</f>
        <v>4007.0022890143741</v>
      </c>
      <c r="D20" s="39">
        <f>'Cost Source Tab'!AT20</f>
        <v>0</v>
      </c>
      <c r="E20" s="37"/>
      <c r="F20" s="36">
        <f t="shared" si="4"/>
        <v>3741.5779026694049</v>
      </c>
      <c r="G20" s="37">
        <v>0</v>
      </c>
      <c r="H20" s="37">
        <f t="shared" si="0"/>
        <v>4007.0022890143741</v>
      </c>
      <c r="I20" s="39">
        <f t="shared" si="1"/>
        <v>0</v>
      </c>
      <c r="J20" s="66"/>
      <c r="K20" s="79">
        <v>2028</v>
      </c>
      <c r="L20" s="36">
        <f t="shared" si="5"/>
        <v>7748.580191683779</v>
      </c>
      <c r="M20" s="80">
        <f t="shared" si="14"/>
        <v>0</v>
      </c>
      <c r="N20" s="65">
        <f t="shared" si="10"/>
        <v>1</v>
      </c>
      <c r="O20" s="65">
        <f>PRODUCT($N$7:N20)</f>
        <v>1</v>
      </c>
      <c r="P20" s="39">
        <f t="shared" si="6"/>
        <v>7748.580191683779</v>
      </c>
      <c r="Q20" s="37"/>
      <c r="R20" s="36">
        <f>'Cost Source Tab'!AX20</f>
        <v>4007.0022890143741</v>
      </c>
      <c r="S20" s="37">
        <f t="shared" si="2"/>
        <v>4007.0022890143741</v>
      </c>
      <c r="T20" s="39">
        <f t="shared" si="15"/>
        <v>3596.4487757956877</v>
      </c>
      <c r="V20" s="79">
        <v>2028</v>
      </c>
      <c r="W20" s="36">
        <f t="shared" si="11"/>
        <v>442957.99143534084</v>
      </c>
      <c r="X20" s="37">
        <f t="shared" si="3"/>
        <v>7748.580191683779</v>
      </c>
      <c r="Y20" s="37">
        <v>0</v>
      </c>
      <c r="Z20" s="37">
        <f t="shared" si="7"/>
        <v>3596.4487757956877</v>
      </c>
      <c r="AA20" s="37">
        <f t="shared" si="8"/>
        <v>440881.9257273968</v>
      </c>
      <c r="AB20" s="82">
        <f t="shared" si="12"/>
        <v>0.02</v>
      </c>
      <c r="AC20" s="37">
        <f t="shared" si="13"/>
        <v>8817.6385145479362</v>
      </c>
      <c r="AD20" s="39">
        <f t="shared" si="9"/>
        <v>447623.49853400071</v>
      </c>
      <c r="AE20"/>
    </row>
    <row r="21" spans="1:31" x14ac:dyDescent="0.25">
      <c r="A21" s="6">
        <v>2029</v>
      </c>
      <c r="B21" s="36">
        <f>'Cost Source Tab'!AR21</f>
        <v>3732.7477991101982</v>
      </c>
      <c r="C21" s="37">
        <f>'Cost Source Tab'!AS21</f>
        <v>3996.0541953285419</v>
      </c>
      <c r="D21" s="39">
        <f>'Cost Source Tab'!AT21</f>
        <v>0</v>
      </c>
      <c r="E21" s="37"/>
      <c r="F21" s="36">
        <f t="shared" si="4"/>
        <v>3732.7477991101982</v>
      </c>
      <c r="G21" s="37">
        <v>0</v>
      </c>
      <c r="H21" s="37">
        <f t="shared" si="0"/>
        <v>3996.0541953285419</v>
      </c>
      <c r="I21" s="39">
        <f t="shared" si="1"/>
        <v>0</v>
      </c>
      <c r="J21" s="66"/>
      <c r="K21" s="79">
        <v>2029</v>
      </c>
      <c r="L21" s="36">
        <f t="shared" si="5"/>
        <v>7728.8019944387397</v>
      </c>
      <c r="M21" s="80">
        <f t="shared" si="14"/>
        <v>0</v>
      </c>
      <c r="N21" s="65">
        <f t="shared" si="10"/>
        <v>1</v>
      </c>
      <c r="O21" s="65">
        <f>PRODUCT($N$7:N21)</f>
        <v>1</v>
      </c>
      <c r="P21" s="39">
        <f t="shared" si="6"/>
        <v>7728.8019944387397</v>
      </c>
      <c r="Q21" s="37"/>
      <c r="R21" s="36">
        <f>'Cost Source Tab'!AX21</f>
        <v>3996.0541953285419</v>
      </c>
      <c r="S21" s="37">
        <f t="shared" si="2"/>
        <v>3996.0541953285419</v>
      </c>
      <c r="T21" s="39">
        <f t="shared" si="15"/>
        <v>3596.4487757956877</v>
      </c>
      <c r="V21" s="79">
        <v>2029</v>
      </c>
      <c r="W21" s="36">
        <f t="shared" si="11"/>
        <v>447623.49853400071</v>
      </c>
      <c r="X21" s="37">
        <f t="shared" si="3"/>
        <v>7728.8019944387397</v>
      </c>
      <c r="Y21" s="37">
        <v>0</v>
      </c>
      <c r="Z21" s="37">
        <f t="shared" si="7"/>
        <v>3596.4487757956877</v>
      </c>
      <c r="AA21" s="37">
        <f t="shared" si="8"/>
        <v>445557.32192467916</v>
      </c>
      <c r="AB21" s="82">
        <f t="shared" si="12"/>
        <v>0.02</v>
      </c>
      <c r="AC21" s="37">
        <f t="shared" si="13"/>
        <v>8911.1464384935825</v>
      </c>
      <c r="AD21" s="39">
        <f t="shared" si="9"/>
        <v>452402.29175385123</v>
      </c>
      <c r="AE21"/>
    </row>
    <row r="22" spans="1:31" x14ac:dyDescent="0.25">
      <c r="A22" s="6">
        <v>2030</v>
      </c>
      <c r="B22" s="36">
        <f>'Cost Source Tab'!AR22</f>
        <v>3782.7477991101982</v>
      </c>
      <c r="C22" s="37">
        <f>'Cost Source Tab'!AS22</f>
        <v>3996.0541953285419</v>
      </c>
      <c r="D22" s="39">
        <f>'Cost Source Tab'!AT22</f>
        <v>0</v>
      </c>
      <c r="E22" s="37"/>
      <c r="F22" s="36">
        <f t="shared" si="4"/>
        <v>3782.7477991101982</v>
      </c>
      <c r="G22" s="37">
        <v>0</v>
      </c>
      <c r="H22" s="37">
        <f t="shared" si="0"/>
        <v>3996.0541953285419</v>
      </c>
      <c r="I22" s="39">
        <f t="shared" si="1"/>
        <v>0</v>
      </c>
      <c r="J22" s="66"/>
      <c r="K22" s="79">
        <v>2030</v>
      </c>
      <c r="L22" s="36">
        <f t="shared" si="5"/>
        <v>7778.8019944387397</v>
      </c>
      <c r="M22" s="80">
        <f t="shared" si="14"/>
        <v>0</v>
      </c>
      <c r="N22" s="65">
        <f t="shared" si="10"/>
        <v>1</v>
      </c>
      <c r="O22" s="65">
        <f>PRODUCT($N$7:N22)</f>
        <v>1</v>
      </c>
      <c r="P22" s="39">
        <f t="shared" si="6"/>
        <v>7778.8019944387397</v>
      </c>
      <c r="Q22" s="37"/>
      <c r="R22" s="36">
        <f>'Cost Source Tab'!AX22</f>
        <v>3996.0541953285419</v>
      </c>
      <c r="S22" s="37">
        <f t="shared" si="2"/>
        <v>3996.0541953285419</v>
      </c>
      <c r="T22" s="39">
        <f t="shared" si="15"/>
        <v>3596.4487757956877</v>
      </c>
      <c r="V22" s="79">
        <v>2030</v>
      </c>
      <c r="W22" s="36">
        <f t="shared" si="11"/>
        <v>452402.29175385123</v>
      </c>
      <c r="X22" s="37">
        <f t="shared" si="3"/>
        <v>7778.8019944387397</v>
      </c>
      <c r="Y22" s="37">
        <v>0</v>
      </c>
      <c r="Z22" s="37">
        <f t="shared" si="7"/>
        <v>3596.4487757956877</v>
      </c>
      <c r="AA22" s="37">
        <f t="shared" si="8"/>
        <v>450311.11514452967</v>
      </c>
      <c r="AB22" s="82">
        <f t="shared" si="12"/>
        <v>0.02</v>
      </c>
      <c r="AC22" s="37">
        <f t="shared" si="13"/>
        <v>9006.2223028905937</v>
      </c>
      <c r="AD22" s="39">
        <f t="shared" si="9"/>
        <v>457226.16083809879</v>
      </c>
      <c r="AE22"/>
    </row>
    <row r="23" spans="1:31" x14ac:dyDescent="0.25">
      <c r="A23" s="6">
        <v>2031</v>
      </c>
      <c r="B23" s="36">
        <f>'Cost Source Tab'!AR23</f>
        <v>3732.7477991101982</v>
      </c>
      <c r="C23" s="37">
        <f>'Cost Source Tab'!AS23</f>
        <v>3996.0541953285419</v>
      </c>
      <c r="D23" s="39">
        <f>'Cost Source Tab'!AT23</f>
        <v>0</v>
      </c>
      <c r="E23" s="37"/>
      <c r="F23" s="36">
        <f t="shared" si="4"/>
        <v>3732.7477991101982</v>
      </c>
      <c r="G23" s="37">
        <v>0</v>
      </c>
      <c r="H23" s="37">
        <f t="shared" si="0"/>
        <v>3996.0541953285419</v>
      </c>
      <c r="I23" s="39">
        <f t="shared" si="1"/>
        <v>0</v>
      </c>
      <c r="J23" s="66"/>
      <c r="K23" s="79">
        <v>2031</v>
      </c>
      <c r="L23" s="36">
        <f t="shared" si="5"/>
        <v>7728.8019944387397</v>
      </c>
      <c r="M23" s="80">
        <f t="shared" si="14"/>
        <v>0</v>
      </c>
      <c r="N23" s="65">
        <f t="shared" si="10"/>
        <v>1</v>
      </c>
      <c r="O23" s="65">
        <f>PRODUCT($N$7:N23)</f>
        <v>1</v>
      </c>
      <c r="P23" s="39">
        <f t="shared" si="6"/>
        <v>7728.8019944387397</v>
      </c>
      <c r="Q23" s="37"/>
      <c r="R23" s="36">
        <f>'Cost Source Tab'!AX23</f>
        <v>3996.0541953285419</v>
      </c>
      <c r="S23" s="37">
        <f t="shared" si="2"/>
        <v>3996.0541953285419</v>
      </c>
      <c r="T23" s="39">
        <f t="shared" si="15"/>
        <v>3606.3020601129369</v>
      </c>
      <c r="V23" s="79">
        <v>2031</v>
      </c>
      <c r="W23" s="36">
        <f t="shared" si="11"/>
        <v>457226.16083809879</v>
      </c>
      <c r="X23" s="37">
        <f t="shared" si="3"/>
        <v>7728.8019944387397</v>
      </c>
      <c r="Y23" s="37">
        <v>0</v>
      </c>
      <c r="Z23" s="37">
        <f t="shared" si="7"/>
        <v>3606.3020601129369</v>
      </c>
      <c r="AA23" s="37">
        <f t="shared" si="8"/>
        <v>455164.91087093588</v>
      </c>
      <c r="AB23" s="82">
        <f t="shared" si="12"/>
        <v>0.02</v>
      </c>
      <c r="AC23" s="37">
        <f t="shared" si="13"/>
        <v>9103.2982174187182</v>
      </c>
      <c r="AD23" s="39">
        <f t="shared" si="9"/>
        <v>462206.9591211917</v>
      </c>
      <c r="AE23"/>
    </row>
    <row r="24" spans="1:31" x14ac:dyDescent="0.25">
      <c r="A24" s="6">
        <v>2032</v>
      </c>
      <c r="B24" s="36">
        <f>'Cost Source Tab'!AR24</f>
        <v>3741.5779026694049</v>
      </c>
      <c r="C24" s="37">
        <f>'Cost Source Tab'!AS24</f>
        <v>4007.0022890143741</v>
      </c>
      <c r="D24" s="39">
        <f>'Cost Source Tab'!AT24</f>
        <v>0</v>
      </c>
      <c r="E24" s="37"/>
      <c r="F24" s="36">
        <f t="shared" si="4"/>
        <v>3741.5779026694049</v>
      </c>
      <c r="G24" s="37">
        <v>0</v>
      </c>
      <c r="H24" s="37">
        <f t="shared" si="0"/>
        <v>4007.0022890143741</v>
      </c>
      <c r="I24" s="39">
        <f t="shared" si="1"/>
        <v>0</v>
      </c>
      <c r="J24" s="66"/>
      <c r="K24" s="79">
        <v>2032</v>
      </c>
      <c r="L24" s="36">
        <f t="shared" si="5"/>
        <v>7748.580191683779</v>
      </c>
      <c r="M24" s="80">
        <f t="shared" si="14"/>
        <v>0</v>
      </c>
      <c r="N24" s="65">
        <f t="shared" si="10"/>
        <v>1</v>
      </c>
      <c r="O24" s="65">
        <f>PRODUCT($N$7:N24)</f>
        <v>1</v>
      </c>
      <c r="P24" s="39">
        <f t="shared" si="6"/>
        <v>7748.580191683779</v>
      </c>
      <c r="Q24" s="37"/>
      <c r="R24" s="36">
        <f>'Cost Source Tab'!AX24</f>
        <v>4007.0022890143741</v>
      </c>
      <c r="S24" s="37">
        <f t="shared" si="2"/>
        <v>4007.0022890143741</v>
      </c>
      <c r="T24" s="39">
        <f t="shared" si="15"/>
        <v>3596.4487757956877</v>
      </c>
      <c r="V24" s="79">
        <v>2032</v>
      </c>
      <c r="W24" s="36">
        <f t="shared" si="11"/>
        <v>462206.9591211917</v>
      </c>
      <c r="X24" s="37">
        <f t="shared" si="3"/>
        <v>7748.580191683779</v>
      </c>
      <c r="Y24" s="37">
        <v>0</v>
      </c>
      <c r="Z24" s="37">
        <f t="shared" si="7"/>
        <v>3596.4487757956877</v>
      </c>
      <c r="AA24" s="37">
        <f t="shared" si="8"/>
        <v>460130.89341324766</v>
      </c>
      <c r="AB24" s="82">
        <f t="shared" si="12"/>
        <v>0.02</v>
      </c>
      <c r="AC24" s="37">
        <f t="shared" si="13"/>
        <v>9202.6178682649534</v>
      </c>
      <c r="AD24" s="39">
        <f t="shared" si="9"/>
        <v>467257.44557356858</v>
      </c>
      <c r="AE24"/>
    </row>
    <row r="25" spans="1:31" x14ac:dyDescent="0.25">
      <c r="A25" s="6">
        <v>2033</v>
      </c>
      <c r="B25" s="36">
        <f>'Cost Source Tab'!AR25</f>
        <v>3782.7477991101982</v>
      </c>
      <c r="C25" s="37">
        <f>'Cost Source Tab'!AS25</f>
        <v>3996.0541953285419</v>
      </c>
      <c r="D25" s="39">
        <f>'Cost Source Tab'!AT25</f>
        <v>0</v>
      </c>
      <c r="E25" s="37"/>
      <c r="F25" s="36">
        <f t="shared" si="4"/>
        <v>3782.7477991101982</v>
      </c>
      <c r="G25" s="37">
        <v>0</v>
      </c>
      <c r="H25" s="37">
        <f t="shared" si="0"/>
        <v>3996.0541953285419</v>
      </c>
      <c r="I25" s="39">
        <f t="shared" si="1"/>
        <v>0</v>
      </c>
      <c r="J25" s="66"/>
      <c r="K25" s="79">
        <v>2033</v>
      </c>
      <c r="L25" s="36">
        <f t="shared" si="5"/>
        <v>7778.8019944387397</v>
      </c>
      <c r="M25" s="80">
        <f t="shared" si="14"/>
        <v>0</v>
      </c>
      <c r="N25" s="65">
        <f t="shared" si="10"/>
        <v>1</v>
      </c>
      <c r="O25" s="65">
        <f>PRODUCT($N$7:N25)</f>
        <v>1</v>
      </c>
      <c r="P25" s="39">
        <f t="shared" si="6"/>
        <v>7778.8019944387397</v>
      </c>
      <c r="Q25" s="37"/>
      <c r="R25" s="36">
        <f>'Cost Source Tab'!AX25</f>
        <v>3996.0541953285419</v>
      </c>
      <c r="S25" s="37">
        <f t="shared" si="2"/>
        <v>3996.0541953285419</v>
      </c>
      <c r="T25" s="39">
        <f t="shared" si="15"/>
        <v>3596.4487757956877</v>
      </c>
      <c r="V25" s="79">
        <v>2033</v>
      </c>
      <c r="W25" s="36">
        <f t="shared" si="11"/>
        <v>467257.44557356858</v>
      </c>
      <c r="X25" s="37">
        <f t="shared" si="3"/>
        <v>7778.8019944387397</v>
      </c>
      <c r="Y25" s="37">
        <v>0</v>
      </c>
      <c r="Z25" s="37">
        <f t="shared" si="7"/>
        <v>3596.4487757956877</v>
      </c>
      <c r="AA25" s="37">
        <f t="shared" si="8"/>
        <v>465166.26896424702</v>
      </c>
      <c r="AB25" s="82">
        <f t="shared" si="12"/>
        <v>0.02</v>
      </c>
      <c r="AC25" s="37">
        <f t="shared" si="13"/>
        <v>9303.3253792849409</v>
      </c>
      <c r="AD25" s="39">
        <f t="shared" si="9"/>
        <v>472378.41773421044</v>
      </c>
      <c r="AE25"/>
    </row>
    <row r="26" spans="1:31" x14ac:dyDescent="0.25">
      <c r="A26" s="6">
        <v>2034</v>
      </c>
      <c r="B26" s="36">
        <f>'Cost Source Tab'!AR26</f>
        <v>3732.7477991101982</v>
      </c>
      <c r="C26" s="37">
        <f>'Cost Source Tab'!AS26</f>
        <v>3996.0541953285419</v>
      </c>
      <c r="D26" s="39">
        <f>'Cost Source Tab'!AT26</f>
        <v>0</v>
      </c>
      <c r="E26" s="37"/>
      <c r="F26" s="36">
        <f t="shared" si="4"/>
        <v>3732.7477991101982</v>
      </c>
      <c r="G26" s="37">
        <v>0</v>
      </c>
      <c r="H26" s="37">
        <f t="shared" si="0"/>
        <v>3996.0541953285419</v>
      </c>
      <c r="I26" s="39">
        <f t="shared" si="1"/>
        <v>0</v>
      </c>
      <c r="J26" s="66"/>
      <c r="K26" s="79">
        <v>2034</v>
      </c>
      <c r="L26" s="36">
        <f t="shared" si="5"/>
        <v>7728.8019944387397</v>
      </c>
      <c r="M26" s="80">
        <f t="shared" si="14"/>
        <v>0</v>
      </c>
      <c r="N26" s="65">
        <f t="shared" si="10"/>
        <v>1</v>
      </c>
      <c r="O26" s="65">
        <f>PRODUCT($N$7:N26)</f>
        <v>1</v>
      </c>
      <c r="P26" s="39">
        <f t="shared" si="6"/>
        <v>7728.8019944387397</v>
      </c>
      <c r="Q26" s="37"/>
      <c r="R26" s="36">
        <f>'Cost Source Tab'!AX26</f>
        <v>3996.0541953285419</v>
      </c>
      <c r="S26" s="37">
        <f t="shared" si="2"/>
        <v>3996.0541953285419</v>
      </c>
      <c r="T26" s="39">
        <f t="shared" si="15"/>
        <v>3596.4487757956877</v>
      </c>
      <c r="V26" s="79">
        <v>2034</v>
      </c>
      <c r="W26" s="36">
        <f t="shared" si="11"/>
        <v>472378.41773421044</v>
      </c>
      <c r="X26" s="37">
        <f t="shared" si="3"/>
        <v>7728.8019944387397</v>
      </c>
      <c r="Y26" s="37">
        <v>0</v>
      </c>
      <c r="Z26" s="37">
        <f t="shared" si="7"/>
        <v>3596.4487757956877</v>
      </c>
      <c r="AA26" s="37">
        <f t="shared" si="8"/>
        <v>470312.24112488888</v>
      </c>
      <c r="AB26" s="82">
        <f t="shared" si="12"/>
        <v>0.02</v>
      </c>
      <c r="AC26" s="37">
        <f t="shared" si="13"/>
        <v>9406.2448224977779</v>
      </c>
      <c r="AD26" s="39">
        <f t="shared" si="9"/>
        <v>477652.30933806516</v>
      </c>
      <c r="AE26"/>
    </row>
    <row r="27" spans="1:31" x14ac:dyDescent="0.25">
      <c r="A27" s="6">
        <v>2035</v>
      </c>
      <c r="B27" s="36">
        <f>'Cost Source Tab'!AR27</f>
        <v>3732.7477991101982</v>
      </c>
      <c r="C27" s="37">
        <f>'Cost Source Tab'!AS27</f>
        <v>3996.0541953285419</v>
      </c>
      <c r="D27" s="39">
        <f>'Cost Source Tab'!AT27</f>
        <v>0</v>
      </c>
      <c r="E27" s="37"/>
      <c r="F27" s="36">
        <f t="shared" si="4"/>
        <v>3732.7477991101982</v>
      </c>
      <c r="G27" s="37">
        <v>0</v>
      </c>
      <c r="H27" s="37">
        <f t="shared" si="0"/>
        <v>3996.0541953285419</v>
      </c>
      <c r="I27" s="39">
        <f t="shared" si="1"/>
        <v>0</v>
      </c>
      <c r="J27" s="66"/>
      <c r="K27" s="79">
        <v>2035</v>
      </c>
      <c r="L27" s="36">
        <f t="shared" si="5"/>
        <v>7728.8019944387397</v>
      </c>
      <c r="M27" s="80">
        <f t="shared" si="14"/>
        <v>0</v>
      </c>
      <c r="N27" s="65">
        <f t="shared" si="10"/>
        <v>1</v>
      </c>
      <c r="O27" s="65">
        <f>PRODUCT($N$7:N27)</f>
        <v>1</v>
      </c>
      <c r="P27" s="39">
        <f t="shared" si="6"/>
        <v>7728.8019944387397</v>
      </c>
      <c r="Q27" s="37"/>
      <c r="R27" s="36">
        <f>'Cost Source Tab'!AX27</f>
        <v>3996.0541953285419</v>
      </c>
      <c r="S27" s="37">
        <f t="shared" si="2"/>
        <v>3996.0541953285419</v>
      </c>
      <c r="T27" s="39">
        <f t="shared" si="15"/>
        <v>3606.3020601129369</v>
      </c>
      <c r="V27" s="79">
        <v>2035</v>
      </c>
      <c r="W27" s="36">
        <f t="shared" si="11"/>
        <v>477652.30933806516</v>
      </c>
      <c r="X27" s="37">
        <f t="shared" si="3"/>
        <v>7728.8019944387397</v>
      </c>
      <c r="Y27" s="37">
        <v>0</v>
      </c>
      <c r="Z27" s="37">
        <f t="shared" si="7"/>
        <v>3606.3020601129369</v>
      </c>
      <c r="AA27" s="37">
        <f t="shared" si="8"/>
        <v>475591.05937090225</v>
      </c>
      <c r="AB27" s="82">
        <f t="shared" si="12"/>
        <v>0.02</v>
      </c>
      <c r="AC27" s="37">
        <f t="shared" si="13"/>
        <v>9511.8211874180452</v>
      </c>
      <c r="AD27" s="39">
        <f t="shared" si="9"/>
        <v>483041.63059115742</v>
      </c>
      <c r="AE27"/>
    </row>
    <row r="28" spans="1:31" x14ac:dyDescent="0.25">
      <c r="A28" s="6">
        <v>2036</v>
      </c>
      <c r="B28" s="36">
        <f>'Cost Source Tab'!AR28</f>
        <v>3791.5779026694049</v>
      </c>
      <c r="C28" s="37">
        <f>'Cost Source Tab'!AS28</f>
        <v>4007.0022890143741</v>
      </c>
      <c r="D28" s="39">
        <f>'Cost Source Tab'!AT28</f>
        <v>0</v>
      </c>
      <c r="E28" s="37"/>
      <c r="F28" s="36">
        <f t="shared" si="4"/>
        <v>3791.5779026694049</v>
      </c>
      <c r="G28" s="37">
        <v>0</v>
      </c>
      <c r="H28" s="37">
        <f t="shared" si="0"/>
        <v>4007.0022890143741</v>
      </c>
      <c r="I28" s="39">
        <f t="shared" si="1"/>
        <v>0</v>
      </c>
      <c r="J28" s="66"/>
      <c r="K28" s="79">
        <v>2036</v>
      </c>
      <c r="L28" s="36">
        <f t="shared" si="5"/>
        <v>7798.580191683779</v>
      </c>
      <c r="M28" s="80">
        <f t="shared" si="14"/>
        <v>0</v>
      </c>
      <c r="N28" s="65">
        <f t="shared" si="10"/>
        <v>1</v>
      </c>
      <c r="O28" s="65">
        <f>PRODUCT($N$7:N28)</f>
        <v>1</v>
      </c>
      <c r="P28" s="39">
        <f t="shared" si="6"/>
        <v>7798.580191683779</v>
      </c>
      <c r="Q28" s="37"/>
      <c r="R28" s="36">
        <f>'Cost Source Tab'!AX28</f>
        <v>4007.0022890143741</v>
      </c>
      <c r="S28" s="37">
        <f t="shared" si="2"/>
        <v>4007.0022890143741</v>
      </c>
      <c r="T28" s="39">
        <f t="shared" si="15"/>
        <v>3596.4487757956877</v>
      </c>
      <c r="V28" s="79">
        <v>2036</v>
      </c>
      <c r="W28" s="36">
        <f t="shared" si="11"/>
        <v>483041.63059115742</v>
      </c>
      <c r="X28" s="37">
        <f t="shared" si="3"/>
        <v>7798.580191683779</v>
      </c>
      <c r="Y28" s="37">
        <v>0</v>
      </c>
      <c r="Z28" s="37">
        <f t="shared" si="7"/>
        <v>3596.4487757956877</v>
      </c>
      <c r="AA28" s="37">
        <f t="shared" si="8"/>
        <v>480940.56488321337</v>
      </c>
      <c r="AB28" s="82">
        <f t="shared" si="12"/>
        <v>0.02</v>
      </c>
      <c r="AC28" s="37">
        <f t="shared" si="13"/>
        <v>9618.8112976642678</v>
      </c>
      <c r="AD28" s="39">
        <f t="shared" si="9"/>
        <v>488458.31047293358</v>
      </c>
      <c r="AE28"/>
    </row>
    <row r="29" spans="1:31" x14ac:dyDescent="0.25">
      <c r="A29" s="6">
        <v>2037</v>
      </c>
      <c r="B29" s="36">
        <f>'Cost Source Tab'!AR29</f>
        <v>3732.7477991101982</v>
      </c>
      <c r="C29" s="37">
        <f>'Cost Source Tab'!AS29</f>
        <v>3996.0541953285419</v>
      </c>
      <c r="D29" s="39">
        <f>'Cost Source Tab'!AT29</f>
        <v>0</v>
      </c>
      <c r="E29" s="37"/>
      <c r="F29" s="36">
        <f t="shared" si="4"/>
        <v>3732.7477991101982</v>
      </c>
      <c r="G29" s="37">
        <v>0</v>
      </c>
      <c r="H29" s="37">
        <f t="shared" si="0"/>
        <v>3996.0541953285419</v>
      </c>
      <c r="I29" s="39">
        <f t="shared" si="1"/>
        <v>0</v>
      </c>
      <c r="J29" s="66"/>
      <c r="K29" s="79">
        <v>2037</v>
      </c>
      <c r="L29" s="36">
        <f t="shared" si="5"/>
        <v>7728.8019944387397</v>
      </c>
      <c r="M29" s="80">
        <f t="shared" si="14"/>
        <v>0</v>
      </c>
      <c r="N29" s="65">
        <f t="shared" si="10"/>
        <v>1</v>
      </c>
      <c r="O29" s="65">
        <f>PRODUCT($N$7:N29)</f>
        <v>1</v>
      </c>
      <c r="P29" s="39">
        <f t="shared" si="6"/>
        <v>7728.8019944387397</v>
      </c>
      <c r="Q29" s="37"/>
      <c r="R29" s="36">
        <f>'Cost Source Tab'!AX29</f>
        <v>3996.0541953285419</v>
      </c>
      <c r="S29" s="37">
        <f t="shared" si="2"/>
        <v>3996.0541953285419</v>
      </c>
      <c r="T29" s="39">
        <f t="shared" si="15"/>
        <v>3596.4487757956877</v>
      </c>
      <c r="V29" s="79">
        <v>2037</v>
      </c>
      <c r="W29" s="36">
        <f t="shared" si="11"/>
        <v>488458.31047293358</v>
      </c>
      <c r="X29" s="37">
        <f t="shared" si="3"/>
        <v>7728.8019944387397</v>
      </c>
      <c r="Y29" s="37">
        <v>0</v>
      </c>
      <c r="Z29" s="37">
        <f t="shared" si="7"/>
        <v>3596.4487757956877</v>
      </c>
      <c r="AA29" s="37">
        <f t="shared" si="8"/>
        <v>486392.13386361202</v>
      </c>
      <c r="AB29" s="82">
        <f t="shared" si="12"/>
        <v>0.02</v>
      </c>
      <c r="AC29" s="37">
        <f t="shared" si="13"/>
        <v>9727.8426772722414</v>
      </c>
      <c r="AD29" s="39">
        <f t="shared" si="9"/>
        <v>494053.79993156274</v>
      </c>
      <c r="AE29"/>
    </row>
    <row r="30" spans="1:31" x14ac:dyDescent="0.25">
      <c r="A30" s="6">
        <v>2038</v>
      </c>
      <c r="B30" s="36">
        <f>'Cost Source Tab'!AR30</f>
        <v>3732.7477991101982</v>
      </c>
      <c r="C30" s="37">
        <f>'Cost Source Tab'!AS30</f>
        <v>3996.0541953285419</v>
      </c>
      <c r="D30" s="39">
        <f>'Cost Source Tab'!AT30</f>
        <v>0</v>
      </c>
      <c r="E30" s="37"/>
      <c r="F30" s="36">
        <f t="shared" si="4"/>
        <v>3732.7477991101982</v>
      </c>
      <c r="G30" s="37">
        <v>0</v>
      </c>
      <c r="H30" s="37">
        <f t="shared" si="0"/>
        <v>3996.0541953285419</v>
      </c>
      <c r="I30" s="39">
        <f t="shared" si="1"/>
        <v>0</v>
      </c>
      <c r="J30" s="66"/>
      <c r="K30" s="79">
        <v>2038</v>
      </c>
      <c r="L30" s="36">
        <f t="shared" si="5"/>
        <v>7728.8019944387397</v>
      </c>
      <c r="M30" s="80">
        <f t="shared" si="14"/>
        <v>0</v>
      </c>
      <c r="N30" s="65">
        <f t="shared" si="10"/>
        <v>1</v>
      </c>
      <c r="O30" s="65">
        <f>PRODUCT($N$7:N30)</f>
        <v>1</v>
      </c>
      <c r="P30" s="39">
        <f t="shared" si="6"/>
        <v>7728.8019944387397</v>
      </c>
      <c r="Q30" s="37"/>
      <c r="R30" s="36">
        <f>'Cost Source Tab'!AX30</f>
        <v>3996.0541953285419</v>
      </c>
      <c r="S30" s="37">
        <f t="shared" si="2"/>
        <v>3996.0541953285419</v>
      </c>
      <c r="T30" s="39">
        <f t="shared" si="15"/>
        <v>3596.4487757956877</v>
      </c>
      <c r="V30" s="79">
        <v>2038</v>
      </c>
      <c r="W30" s="36">
        <f t="shared" si="11"/>
        <v>494053.79993156274</v>
      </c>
      <c r="X30" s="37">
        <f t="shared" si="3"/>
        <v>7728.8019944387397</v>
      </c>
      <c r="Y30" s="37">
        <v>0</v>
      </c>
      <c r="Z30" s="37">
        <f t="shared" si="7"/>
        <v>3596.4487757956877</v>
      </c>
      <c r="AA30" s="37">
        <f t="shared" si="8"/>
        <v>491987.62332224118</v>
      </c>
      <c r="AB30" s="82">
        <f t="shared" si="12"/>
        <v>0.02</v>
      </c>
      <c r="AC30" s="37">
        <f t="shared" si="13"/>
        <v>9839.7524664448247</v>
      </c>
      <c r="AD30" s="39">
        <f t="shared" si="9"/>
        <v>499761.19917936448</v>
      </c>
      <c r="AE30"/>
    </row>
    <row r="31" spans="1:31" x14ac:dyDescent="0.25">
      <c r="A31" s="6">
        <v>2039</v>
      </c>
      <c r="B31" s="36">
        <f>'Cost Source Tab'!AR31</f>
        <v>3782.7477991101982</v>
      </c>
      <c r="C31" s="37">
        <f>'Cost Source Tab'!AS31</f>
        <v>3996.0541953285419</v>
      </c>
      <c r="D31" s="39">
        <f>'Cost Source Tab'!AT31</f>
        <v>0</v>
      </c>
      <c r="E31" s="37"/>
      <c r="F31" s="36">
        <f t="shared" si="4"/>
        <v>3782.7477991101982</v>
      </c>
      <c r="G31" s="37">
        <v>0</v>
      </c>
      <c r="H31" s="37">
        <f t="shared" si="0"/>
        <v>3996.0541953285419</v>
      </c>
      <c r="I31" s="39">
        <f t="shared" si="1"/>
        <v>0</v>
      </c>
      <c r="J31" s="66"/>
      <c r="K31" s="79">
        <v>2039</v>
      </c>
      <c r="L31" s="36">
        <f t="shared" si="5"/>
        <v>7778.8019944387397</v>
      </c>
      <c r="M31" s="80">
        <f t="shared" si="14"/>
        <v>0</v>
      </c>
      <c r="N31" s="65">
        <f t="shared" si="10"/>
        <v>1</v>
      </c>
      <c r="O31" s="65">
        <f>PRODUCT($N$7:N31)</f>
        <v>1</v>
      </c>
      <c r="P31" s="39">
        <f t="shared" si="6"/>
        <v>7778.8019944387397</v>
      </c>
      <c r="Q31" s="37"/>
      <c r="R31" s="36">
        <f>'Cost Source Tab'!AX31</f>
        <v>3996.0541953285419</v>
      </c>
      <c r="S31" s="37">
        <f t="shared" si="2"/>
        <v>3996.0541953285419</v>
      </c>
      <c r="T31" s="39">
        <f t="shared" si="15"/>
        <v>3606.3020601129369</v>
      </c>
      <c r="V31" s="79">
        <v>2039</v>
      </c>
      <c r="W31" s="36">
        <f t="shared" si="11"/>
        <v>499761.19917936448</v>
      </c>
      <c r="X31" s="37">
        <f t="shared" si="3"/>
        <v>7778.8019944387397</v>
      </c>
      <c r="Y31" s="37">
        <v>0</v>
      </c>
      <c r="Z31" s="37">
        <f t="shared" si="7"/>
        <v>3606.3020601129369</v>
      </c>
      <c r="AA31" s="37">
        <f t="shared" si="8"/>
        <v>497674.94921220158</v>
      </c>
      <c r="AB31" s="82">
        <f t="shared" si="12"/>
        <v>0.02</v>
      </c>
      <c r="AC31" s="37">
        <f t="shared" si="13"/>
        <v>9953.4989842440318</v>
      </c>
      <c r="AD31" s="39">
        <f t="shared" si="9"/>
        <v>505542.19822928269</v>
      </c>
      <c r="AE31"/>
    </row>
    <row r="32" spans="1:31" x14ac:dyDescent="0.25">
      <c r="A32" s="6">
        <v>2040</v>
      </c>
      <c r="B32" s="36">
        <f>'Cost Source Tab'!AR32</f>
        <v>3741.5779026694049</v>
      </c>
      <c r="C32" s="37">
        <f>'Cost Source Tab'!AS32</f>
        <v>4007.0022890143741</v>
      </c>
      <c r="D32" s="39">
        <f>'Cost Source Tab'!AT32</f>
        <v>0</v>
      </c>
      <c r="E32" s="37"/>
      <c r="F32" s="36">
        <f t="shared" si="4"/>
        <v>3741.5779026694049</v>
      </c>
      <c r="G32" s="37">
        <v>0</v>
      </c>
      <c r="H32" s="37">
        <f t="shared" si="0"/>
        <v>4007.0022890143741</v>
      </c>
      <c r="I32" s="39">
        <f t="shared" si="1"/>
        <v>0</v>
      </c>
      <c r="J32" s="66"/>
      <c r="K32" s="79">
        <v>2040</v>
      </c>
      <c r="L32" s="36">
        <f t="shared" si="5"/>
        <v>7748.580191683779</v>
      </c>
      <c r="M32" s="80">
        <f t="shared" si="14"/>
        <v>0</v>
      </c>
      <c r="N32" s="65">
        <f t="shared" si="10"/>
        <v>1</v>
      </c>
      <c r="O32" s="65">
        <f>PRODUCT($N$7:N32)</f>
        <v>1</v>
      </c>
      <c r="P32" s="39">
        <f t="shared" si="6"/>
        <v>7748.580191683779</v>
      </c>
      <c r="Q32" s="37"/>
      <c r="R32" s="36">
        <f>'Cost Source Tab'!AX32</f>
        <v>4007.0022890143741</v>
      </c>
      <c r="S32" s="37">
        <f t="shared" si="2"/>
        <v>4007.0022890143741</v>
      </c>
      <c r="T32" s="39">
        <f t="shared" si="15"/>
        <v>3596.4487757956877</v>
      </c>
      <c r="V32" s="79">
        <v>2040</v>
      </c>
      <c r="W32" s="36">
        <f t="shared" si="11"/>
        <v>505542.19822928269</v>
      </c>
      <c r="X32" s="37">
        <f t="shared" si="3"/>
        <v>7748.580191683779</v>
      </c>
      <c r="Y32" s="37">
        <v>0</v>
      </c>
      <c r="Z32" s="37">
        <f t="shared" si="7"/>
        <v>3596.4487757956877</v>
      </c>
      <c r="AA32" s="37">
        <f t="shared" si="8"/>
        <v>503466.13252133864</v>
      </c>
      <c r="AB32" s="82">
        <f t="shared" si="12"/>
        <v>0.02</v>
      </c>
      <c r="AC32" s="37">
        <f t="shared" si="13"/>
        <v>10069.322650426773</v>
      </c>
      <c r="AD32" s="39">
        <f t="shared" si="9"/>
        <v>511459.38946382137</v>
      </c>
      <c r="AE32"/>
    </row>
    <row r="33" spans="1:31" x14ac:dyDescent="0.25">
      <c r="A33" s="6">
        <v>2041</v>
      </c>
      <c r="B33" s="36">
        <f>'Cost Source Tab'!AR33</f>
        <v>3732.7477991101982</v>
      </c>
      <c r="C33" s="37">
        <f>'Cost Source Tab'!AS33</f>
        <v>3996.0541953285419</v>
      </c>
      <c r="D33" s="39">
        <f>'Cost Source Tab'!AT33</f>
        <v>0</v>
      </c>
      <c r="E33" s="37"/>
      <c r="F33" s="36">
        <f t="shared" si="4"/>
        <v>3732.7477991101982</v>
      </c>
      <c r="G33" s="37">
        <v>0</v>
      </c>
      <c r="H33" s="37">
        <f t="shared" si="0"/>
        <v>3996.0541953285419</v>
      </c>
      <c r="I33" s="39">
        <f t="shared" si="1"/>
        <v>0</v>
      </c>
      <c r="J33" s="66"/>
      <c r="K33" s="79">
        <v>2041</v>
      </c>
      <c r="L33" s="36">
        <f t="shared" si="5"/>
        <v>7728.8019944387397</v>
      </c>
      <c r="M33" s="80">
        <f t="shared" si="14"/>
        <v>0</v>
      </c>
      <c r="N33" s="65">
        <f t="shared" si="10"/>
        <v>1</v>
      </c>
      <c r="O33" s="65">
        <f>PRODUCT($N$7:N33)</f>
        <v>1</v>
      </c>
      <c r="P33" s="39">
        <f t="shared" si="6"/>
        <v>7728.8019944387397</v>
      </c>
      <c r="Q33" s="37"/>
      <c r="R33" s="36">
        <f>'Cost Source Tab'!AX33</f>
        <v>3996.0541953285419</v>
      </c>
      <c r="S33" s="37">
        <f t="shared" si="2"/>
        <v>3996.0541953285419</v>
      </c>
      <c r="T33" s="39">
        <f t="shared" si="15"/>
        <v>3596.4487757956877</v>
      </c>
      <c r="V33" s="79">
        <v>2041</v>
      </c>
      <c r="W33" s="36">
        <f t="shared" si="11"/>
        <v>511459.38946382137</v>
      </c>
      <c r="X33" s="37">
        <f t="shared" si="3"/>
        <v>7728.8019944387397</v>
      </c>
      <c r="Y33" s="37">
        <v>0</v>
      </c>
      <c r="Z33" s="37">
        <f t="shared" si="7"/>
        <v>3596.4487757956877</v>
      </c>
      <c r="AA33" s="37">
        <f t="shared" si="8"/>
        <v>509393.21285449981</v>
      </c>
      <c r="AB33" s="82">
        <f t="shared" si="12"/>
        <v>0.02</v>
      </c>
      <c r="AC33" s="37">
        <f t="shared" si="13"/>
        <v>10187.864257089996</v>
      </c>
      <c r="AD33" s="39">
        <f t="shared" si="9"/>
        <v>517514.90050226828</v>
      </c>
      <c r="AE33"/>
    </row>
    <row r="34" spans="1:31" x14ac:dyDescent="0.25">
      <c r="A34" s="6">
        <v>2042</v>
      </c>
      <c r="B34" s="36">
        <f>'Cost Source Tab'!AR34</f>
        <v>3782.7477991101982</v>
      </c>
      <c r="C34" s="37">
        <f>'Cost Source Tab'!AS34</f>
        <v>3996.0541953285419</v>
      </c>
      <c r="D34" s="39">
        <f>'Cost Source Tab'!AT34</f>
        <v>0</v>
      </c>
      <c r="E34" s="37"/>
      <c r="F34" s="36">
        <f t="shared" si="4"/>
        <v>3782.7477991101982</v>
      </c>
      <c r="G34" s="37">
        <v>0</v>
      </c>
      <c r="H34" s="37">
        <f t="shared" si="0"/>
        <v>3996.0541953285419</v>
      </c>
      <c r="I34" s="39">
        <f t="shared" si="1"/>
        <v>0</v>
      </c>
      <c r="J34" s="66"/>
      <c r="K34" s="79">
        <v>2042</v>
      </c>
      <c r="L34" s="36">
        <f t="shared" si="5"/>
        <v>7778.8019944387397</v>
      </c>
      <c r="M34" s="80">
        <f t="shared" si="14"/>
        <v>0</v>
      </c>
      <c r="N34" s="65">
        <f t="shared" si="10"/>
        <v>1</v>
      </c>
      <c r="O34" s="65">
        <f>PRODUCT($N$7:N34)</f>
        <v>1</v>
      </c>
      <c r="P34" s="39">
        <f t="shared" si="6"/>
        <v>7778.8019944387397</v>
      </c>
      <c r="Q34" s="37"/>
      <c r="R34" s="36">
        <f>'Cost Source Tab'!AX34</f>
        <v>3996.0541953285419</v>
      </c>
      <c r="S34" s="37">
        <f t="shared" si="2"/>
        <v>3996.0541953285419</v>
      </c>
      <c r="T34" s="39">
        <f t="shared" si="15"/>
        <v>3596.4487757956877</v>
      </c>
      <c r="V34" s="79">
        <v>2042</v>
      </c>
      <c r="W34" s="36">
        <f t="shared" si="11"/>
        <v>517514.90050226828</v>
      </c>
      <c r="X34" s="37">
        <f t="shared" si="3"/>
        <v>7778.8019944387397</v>
      </c>
      <c r="Y34" s="37">
        <v>0</v>
      </c>
      <c r="Z34" s="37">
        <f t="shared" si="7"/>
        <v>3596.4487757956877</v>
      </c>
      <c r="AA34" s="37">
        <f t="shared" si="8"/>
        <v>515423.72389294673</v>
      </c>
      <c r="AB34" s="82">
        <f t="shared" si="12"/>
        <v>0.02</v>
      </c>
      <c r="AC34" s="37">
        <f t="shared" si="13"/>
        <v>10308.474477858936</v>
      </c>
      <c r="AD34" s="39">
        <f t="shared" si="9"/>
        <v>523641.02176148415</v>
      </c>
      <c r="AE34"/>
    </row>
    <row r="35" spans="1:31" x14ac:dyDescent="0.25">
      <c r="A35" s="6">
        <v>2043</v>
      </c>
      <c r="B35" s="36">
        <f>'Cost Source Tab'!AR35</f>
        <v>3732.7477991101982</v>
      </c>
      <c r="C35" s="37">
        <f>'Cost Source Tab'!AS35</f>
        <v>3996.0541953285419</v>
      </c>
      <c r="D35" s="39">
        <f>'Cost Source Tab'!AT35</f>
        <v>0</v>
      </c>
      <c r="E35" s="37"/>
      <c r="F35" s="36">
        <f t="shared" si="4"/>
        <v>3732.7477991101982</v>
      </c>
      <c r="G35" s="37">
        <v>0</v>
      </c>
      <c r="H35" s="37">
        <f t="shared" si="0"/>
        <v>3996.0541953285419</v>
      </c>
      <c r="I35" s="39">
        <f t="shared" si="1"/>
        <v>0</v>
      </c>
      <c r="J35" s="66"/>
      <c r="K35" s="79">
        <v>2043</v>
      </c>
      <c r="L35" s="36">
        <f t="shared" si="5"/>
        <v>7728.8019944387397</v>
      </c>
      <c r="M35" s="80">
        <f t="shared" si="14"/>
        <v>0</v>
      </c>
      <c r="N35" s="65">
        <f t="shared" si="10"/>
        <v>1</v>
      </c>
      <c r="O35" s="65">
        <f>PRODUCT($N$7:N35)</f>
        <v>1</v>
      </c>
      <c r="P35" s="39">
        <f t="shared" si="6"/>
        <v>7728.8019944387397</v>
      </c>
      <c r="Q35" s="37"/>
      <c r="R35" s="36">
        <f>'Cost Source Tab'!AX35</f>
        <v>3996.0541953285419</v>
      </c>
      <c r="S35" s="37">
        <f t="shared" si="2"/>
        <v>3996.0541953285419</v>
      </c>
      <c r="T35" s="39">
        <f t="shared" si="15"/>
        <v>3606.3020601129369</v>
      </c>
      <c r="V35" s="79">
        <v>2043</v>
      </c>
      <c r="W35" s="36">
        <f t="shared" si="11"/>
        <v>523641.02176148415</v>
      </c>
      <c r="X35" s="37">
        <f t="shared" si="3"/>
        <v>7728.8019944387397</v>
      </c>
      <c r="Y35" s="37">
        <v>0</v>
      </c>
      <c r="Z35" s="37">
        <f t="shared" si="7"/>
        <v>3606.3020601129369</v>
      </c>
      <c r="AA35" s="37">
        <f t="shared" si="8"/>
        <v>521579.77179432125</v>
      </c>
      <c r="AB35" s="82">
        <f t="shared" si="12"/>
        <v>0.02</v>
      </c>
      <c r="AC35" s="37">
        <f t="shared" si="13"/>
        <v>10431.595435886426</v>
      </c>
      <c r="AD35" s="39">
        <f t="shared" si="9"/>
        <v>529950.11726304481</v>
      </c>
      <c r="AE35"/>
    </row>
    <row r="36" spans="1:31" x14ac:dyDescent="0.25">
      <c r="A36" s="6">
        <v>2044</v>
      </c>
      <c r="B36" s="36">
        <f>'Cost Source Tab'!AR36</f>
        <v>3741.5779026694049</v>
      </c>
      <c r="C36" s="37">
        <f>'Cost Source Tab'!AS36</f>
        <v>4007.0022890143741</v>
      </c>
      <c r="D36" s="39">
        <f>'Cost Source Tab'!AT36</f>
        <v>0</v>
      </c>
      <c r="E36" s="37"/>
      <c r="F36" s="36">
        <f t="shared" si="4"/>
        <v>3741.5779026694049</v>
      </c>
      <c r="G36" s="37">
        <v>0</v>
      </c>
      <c r="H36" s="37">
        <f t="shared" si="0"/>
        <v>4007.0022890143741</v>
      </c>
      <c r="I36" s="39">
        <f t="shared" si="1"/>
        <v>0</v>
      </c>
      <c r="J36" s="66"/>
      <c r="K36" s="79">
        <v>2044</v>
      </c>
      <c r="L36" s="36">
        <f t="shared" si="5"/>
        <v>7748.580191683779</v>
      </c>
      <c r="M36" s="80">
        <f t="shared" si="14"/>
        <v>0</v>
      </c>
      <c r="N36" s="65">
        <f t="shared" si="10"/>
        <v>1</v>
      </c>
      <c r="O36" s="65">
        <f>PRODUCT($N$7:N36)</f>
        <v>1</v>
      </c>
      <c r="P36" s="39">
        <f t="shared" si="6"/>
        <v>7748.580191683779</v>
      </c>
      <c r="Q36" s="37"/>
      <c r="R36" s="36">
        <f>'Cost Source Tab'!AX36</f>
        <v>4007.0022890143741</v>
      </c>
      <c r="S36" s="37">
        <f t="shared" si="2"/>
        <v>4007.0022890143741</v>
      </c>
      <c r="T36" s="39">
        <f t="shared" si="15"/>
        <v>3596.4487757956877</v>
      </c>
      <c r="V36" s="79">
        <v>2044</v>
      </c>
      <c r="W36" s="36">
        <f t="shared" si="11"/>
        <v>529950.11726304481</v>
      </c>
      <c r="X36" s="37">
        <f t="shared" si="3"/>
        <v>7748.580191683779</v>
      </c>
      <c r="Y36" s="37">
        <v>0</v>
      </c>
      <c r="Z36" s="37">
        <f t="shared" si="7"/>
        <v>3596.4487757956877</v>
      </c>
      <c r="AA36" s="37">
        <f t="shared" si="8"/>
        <v>527874.05155510083</v>
      </c>
      <c r="AB36" s="82">
        <f t="shared" si="12"/>
        <v>0.02</v>
      </c>
      <c r="AC36" s="37">
        <f t="shared" si="13"/>
        <v>10557.481031102017</v>
      </c>
      <c r="AD36" s="39">
        <f t="shared" si="9"/>
        <v>536355.46687825874</v>
      </c>
      <c r="AE36"/>
    </row>
    <row r="37" spans="1:31" x14ac:dyDescent="0.25">
      <c r="A37" s="6">
        <v>2045</v>
      </c>
      <c r="B37" s="36">
        <f>'Cost Source Tab'!AR37</f>
        <v>3782.7477991101982</v>
      </c>
      <c r="C37" s="37">
        <f>'Cost Source Tab'!AS37</f>
        <v>3996.0541953285419</v>
      </c>
      <c r="D37" s="39">
        <f>'Cost Source Tab'!AT37</f>
        <v>0</v>
      </c>
      <c r="E37" s="37"/>
      <c r="F37" s="36">
        <f t="shared" si="4"/>
        <v>3782.7477991101982</v>
      </c>
      <c r="G37" s="37">
        <v>0</v>
      </c>
      <c r="H37" s="37">
        <f t="shared" si="0"/>
        <v>3996.0541953285419</v>
      </c>
      <c r="I37" s="39">
        <f t="shared" si="1"/>
        <v>0</v>
      </c>
      <c r="J37" s="66"/>
      <c r="K37" s="79">
        <v>2045</v>
      </c>
      <c r="L37" s="36">
        <f t="shared" si="5"/>
        <v>7778.8019944387397</v>
      </c>
      <c r="M37" s="80">
        <f t="shared" si="14"/>
        <v>0</v>
      </c>
      <c r="N37" s="65">
        <f t="shared" si="10"/>
        <v>1</v>
      </c>
      <c r="O37" s="65">
        <f>PRODUCT($N$7:N37)</f>
        <v>1</v>
      </c>
      <c r="P37" s="39">
        <f t="shared" si="6"/>
        <v>7778.8019944387397</v>
      </c>
      <c r="Q37" s="37"/>
      <c r="R37" s="36">
        <f>'Cost Source Tab'!AX37</f>
        <v>3996.0541953285419</v>
      </c>
      <c r="S37" s="37">
        <f t="shared" si="2"/>
        <v>3996.0541953285419</v>
      </c>
      <c r="T37" s="39">
        <f t="shared" si="15"/>
        <v>3596.4487757956877</v>
      </c>
      <c r="V37" s="79">
        <v>2045</v>
      </c>
      <c r="W37" s="36">
        <f t="shared" si="11"/>
        <v>536355.46687825874</v>
      </c>
      <c r="X37" s="37">
        <f t="shared" si="3"/>
        <v>7778.8019944387397</v>
      </c>
      <c r="Y37" s="37">
        <v>0</v>
      </c>
      <c r="Z37" s="37">
        <f t="shared" si="7"/>
        <v>3596.4487757956877</v>
      </c>
      <c r="AA37" s="37">
        <f t="shared" si="8"/>
        <v>534264.29026893724</v>
      </c>
      <c r="AB37" s="82">
        <f t="shared" si="12"/>
        <v>0.02</v>
      </c>
      <c r="AC37" s="37">
        <f t="shared" si="13"/>
        <v>10685.285805378746</v>
      </c>
      <c r="AD37" s="39">
        <f t="shared" si="9"/>
        <v>542858.39946499432</v>
      </c>
      <c r="AE37"/>
    </row>
    <row r="38" spans="1:31" x14ac:dyDescent="0.25">
      <c r="A38" s="6">
        <v>2046</v>
      </c>
      <c r="B38" s="36">
        <f>'Cost Source Tab'!AR38</f>
        <v>3732.7477991101982</v>
      </c>
      <c r="C38" s="37">
        <f>'Cost Source Tab'!AS38</f>
        <v>3996.0541953285419</v>
      </c>
      <c r="D38" s="39">
        <f>'Cost Source Tab'!AT38</f>
        <v>0</v>
      </c>
      <c r="E38" s="37"/>
      <c r="F38" s="36">
        <f t="shared" si="4"/>
        <v>3732.7477991101982</v>
      </c>
      <c r="G38" s="37">
        <v>0</v>
      </c>
      <c r="H38" s="37">
        <f t="shared" si="0"/>
        <v>3996.0541953285419</v>
      </c>
      <c r="I38" s="39">
        <f t="shared" si="1"/>
        <v>0</v>
      </c>
      <c r="J38" s="66"/>
      <c r="K38" s="79">
        <v>2046</v>
      </c>
      <c r="L38" s="36">
        <f t="shared" si="5"/>
        <v>7728.8019944387397</v>
      </c>
      <c r="M38" s="80">
        <f t="shared" si="14"/>
        <v>0</v>
      </c>
      <c r="N38" s="65">
        <f t="shared" si="10"/>
        <v>1</v>
      </c>
      <c r="O38" s="65">
        <f>PRODUCT($N$7:N38)</f>
        <v>1</v>
      </c>
      <c r="P38" s="39">
        <f t="shared" si="6"/>
        <v>7728.8019944387397</v>
      </c>
      <c r="Q38" s="37"/>
      <c r="R38" s="36">
        <f>'Cost Source Tab'!AX38</f>
        <v>3996.0541953285419</v>
      </c>
      <c r="S38" s="37">
        <f t="shared" ref="S38:S68" si="16">R38*O38</f>
        <v>3996.0541953285419</v>
      </c>
      <c r="T38" s="39">
        <f t="shared" si="15"/>
        <v>3596.4487757956877</v>
      </c>
      <c r="V38" s="79">
        <v>2046</v>
      </c>
      <c r="W38" s="36">
        <f t="shared" si="11"/>
        <v>542858.39946499432</v>
      </c>
      <c r="X38" s="37">
        <f t="shared" ref="X38:X68" si="17">IF(W38&gt;P38,P38,W38)</f>
        <v>7728.8019944387397</v>
      </c>
      <c r="Y38" s="37">
        <v>0</v>
      </c>
      <c r="Z38" s="37">
        <f t="shared" si="7"/>
        <v>3596.4487757956877</v>
      </c>
      <c r="AA38" s="37">
        <f t="shared" si="8"/>
        <v>540792.22285567282</v>
      </c>
      <c r="AB38" s="82">
        <f t="shared" si="12"/>
        <v>0.02</v>
      </c>
      <c r="AC38" s="37">
        <f t="shared" si="13"/>
        <v>10815.844457113457</v>
      </c>
      <c r="AD38" s="39">
        <f t="shared" si="9"/>
        <v>549541.89070346463</v>
      </c>
      <c r="AE38"/>
    </row>
    <row r="39" spans="1:31" x14ac:dyDescent="0.25">
      <c r="A39" s="6">
        <v>2047</v>
      </c>
      <c r="B39" s="36">
        <f>'Cost Source Tab'!AR39</f>
        <v>3732.7477991101982</v>
      </c>
      <c r="C39" s="37">
        <f>'Cost Source Tab'!AS39</f>
        <v>3996.0541953285419</v>
      </c>
      <c r="D39" s="39">
        <f>'Cost Source Tab'!AT39</f>
        <v>0</v>
      </c>
      <c r="E39" s="37"/>
      <c r="F39" s="36">
        <f t="shared" si="4"/>
        <v>3732.7477991101982</v>
      </c>
      <c r="G39" s="37">
        <v>0</v>
      </c>
      <c r="H39" s="37">
        <f t="shared" si="0"/>
        <v>3996.0541953285419</v>
      </c>
      <c r="I39" s="39">
        <f t="shared" si="1"/>
        <v>0</v>
      </c>
      <c r="J39" s="66"/>
      <c r="K39" s="79">
        <v>2047</v>
      </c>
      <c r="L39" s="36">
        <f t="shared" si="5"/>
        <v>7728.8019944387397</v>
      </c>
      <c r="M39" s="80">
        <f t="shared" si="14"/>
        <v>0</v>
      </c>
      <c r="N39" s="65">
        <f t="shared" si="10"/>
        <v>1</v>
      </c>
      <c r="O39" s="65">
        <f>PRODUCT($N$7:N39)</f>
        <v>1</v>
      </c>
      <c r="P39" s="39">
        <f t="shared" si="6"/>
        <v>7728.8019944387397</v>
      </c>
      <c r="Q39" s="37"/>
      <c r="R39" s="36">
        <f>'Cost Source Tab'!AX39</f>
        <v>3996.0541953285419</v>
      </c>
      <c r="S39" s="37">
        <f t="shared" si="16"/>
        <v>3996.0541953285419</v>
      </c>
      <c r="T39" s="39">
        <f t="shared" si="15"/>
        <v>3606.3020601129369</v>
      </c>
      <c r="V39" s="79">
        <v>2047</v>
      </c>
      <c r="W39" s="36">
        <f t="shared" si="11"/>
        <v>549541.89070346463</v>
      </c>
      <c r="X39" s="37">
        <f t="shared" si="17"/>
        <v>7728.8019944387397</v>
      </c>
      <c r="Y39" s="37">
        <v>0</v>
      </c>
      <c r="Z39" s="37">
        <f t="shared" si="7"/>
        <v>3606.3020601129369</v>
      </c>
      <c r="AA39" s="37">
        <f t="shared" si="8"/>
        <v>547480.64073630166</v>
      </c>
      <c r="AB39" s="82">
        <f t="shared" si="12"/>
        <v>0.02</v>
      </c>
      <c r="AC39" s="37">
        <f t="shared" si="13"/>
        <v>10949.612814726033</v>
      </c>
      <c r="AD39" s="39">
        <f t="shared" si="9"/>
        <v>556369.00358386489</v>
      </c>
      <c r="AE39"/>
    </row>
    <row r="40" spans="1:31" x14ac:dyDescent="0.25">
      <c r="A40" s="6">
        <v>2048</v>
      </c>
      <c r="B40" s="36">
        <f>'Cost Source Tab'!AR40</f>
        <v>3791.5779026694049</v>
      </c>
      <c r="C40" s="37">
        <f>'Cost Source Tab'!AS40</f>
        <v>4007.0022890143741</v>
      </c>
      <c r="D40" s="39">
        <f>'Cost Source Tab'!AT40</f>
        <v>0</v>
      </c>
      <c r="E40" s="37"/>
      <c r="F40" s="36">
        <f t="shared" si="4"/>
        <v>3791.5779026694049</v>
      </c>
      <c r="G40" s="37">
        <v>0</v>
      </c>
      <c r="H40" s="37">
        <f t="shared" si="0"/>
        <v>4007.0022890143741</v>
      </c>
      <c r="I40" s="39">
        <f t="shared" si="1"/>
        <v>0</v>
      </c>
      <c r="J40" s="66"/>
      <c r="K40" s="79">
        <v>2048</v>
      </c>
      <c r="L40" s="36">
        <f t="shared" si="5"/>
        <v>7798.580191683779</v>
      </c>
      <c r="M40" s="80">
        <f t="shared" si="14"/>
        <v>0</v>
      </c>
      <c r="N40" s="65">
        <f t="shared" si="10"/>
        <v>1</v>
      </c>
      <c r="O40" s="65">
        <f>PRODUCT($N$7:N40)</f>
        <v>1</v>
      </c>
      <c r="P40" s="39">
        <f t="shared" si="6"/>
        <v>7798.580191683779</v>
      </c>
      <c r="Q40" s="37"/>
      <c r="R40" s="36">
        <f>'Cost Source Tab'!AX40</f>
        <v>4007.0022890143741</v>
      </c>
      <c r="S40" s="37">
        <f t="shared" si="16"/>
        <v>4007.0022890143741</v>
      </c>
      <c r="T40" s="39">
        <f t="shared" si="15"/>
        <v>3596.4487757956877</v>
      </c>
      <c r="V40" s="79">
        <v>2048</v>
      </c>
      <c r="W40" s="36">
        <f t="shared" si="11"/>
        <v>556369.00358386489</v>
      </c>
      <c r="X40" s="37">
        <f t="shared" si="17"/>
        <v>7798.580191683779</v>
      </c>
      <c r="Y40" s="37">
        <v>0</v>
      </c>
      <c r="Z40" s="37">
        <f t="shared" si="7"/>
        <v>3596.4487757956877</v>
      </c>
      <c r="AA40" s="37">
        <f t="shared" si="8"/>
        <v>554267.93787592091</v>
      </c>
      <c r="AB40" s="82">
        <f t="shared" si="12"/>
        <v>0.02</v>
      </c>
      <c r="AC40" s="37">
        <f t="shared" si="13"/>
        <v>11085.358757518419</v>
      </c>
      <c r="AD40" s="39">
        <f t="shared" si="9"/>
        <v>563252.23092549527</v>
      </c>
      <c r="AE40"/>
    </row>
    <row r="41" spans="1:31" x14ac:dyDescent="0.25">
      <c r="A41" s="6">
        <v>2049</v>
      </c>
      <c r="B41" s="36">
        <f>'Cost Source Tab'!AR41</f>
        <v>3732.7477991101982</v>
      </c>
      <c r="C41" s="37">
        <f>'Cost Source Tab'!AS41</f>
        <v>3996.0541953285419</v>
      </c>
      <c r="D41" s="39">
        <f>'Cost Source Tab'!AT41</f>
        <v>0</v>
      </c>
      <c r="E41" s="37"/>
      <c r="F41" s="36">
        <f t="shared" si="4"/>
        <v>3732.7477991101982</v>
      </c>
      <c r="G41" s="37">
        <v>0</v>
      </c>
      <c r="H41" s="37">
        <f t="shared" si="0"/>
        <v>3996.0541953285419</v>
      </c>
      <c r="I41" s="39">
        <f t="shared" si="1"/>
        <v>0</v>
      </c>
      <c r="J41" s="66"/>
      <c r="K41" s="79">
        <v>2049</v>
      </c>
      <c r="L41" s="36">
        <f t="shared" si="5"/>
        <v>7728.8019944387397</v>
      </c>
      <c r="M41" s="80">
        <f t="shared" si="14"/>
        <v>0</v>
      </c>
      <c r="N41" s="65">
        <f t="shared" si="10"/>
        <v>1</v>
      </c>
      <c r="O41" s="65">
        <f>PRODUCT($N$7:N41)</f>
        <v>1</v>
      </c>
      <c r="P41" s="39">
        <f t="shared" si="6"/>
        <v>7728.8019944387397</v>
      </c>
      <c r="Q41" s="37"/>
      <c r="R41" s="36">
        <f>'Cost Source Tab'!AX41</f>
        <v>3996.0541953285419</v>
      </c>
      <c r="S41" s="37">
        <f t="shared" si="16"/>
        <v>3996.0541953285419</v>
      </c>
      <c r="T41" s="39">
        <f t="shared" si="15"/>
        <v>3596.4487757956877</v>
      </c>
      <c r="V41" s="79">
        <v>2049</v>
      </c>
      <c r="W41" s="36">
        <f t="shared" si="11"/>
        <v>563252.23092549527</v>
      </c>
      <c r="X41" s="37">
        <f t="shared" si="17"/>
        <v>7728.8019944387397</v>
      </c>
      <c r="Y41" s="37">
        <v>0</v>
      </c>
      <c r="Z41" s="37">
        <f t="shared" si="7"/>
        <v>3596.4487757956877</v>
      </c>
      <c r="AA41" s="37">
        <f t="shared" si="8"/>
        <v>561186.05431617377</v>
      </c>
      <c r="AB41" s="82">
        <f t="shared" si="12"/>
        <v>0.02</v>
      </c>
      <c r="AC41" s="37">
        <f t="shared" si="13"/>
        <v>11223.721086323476</v>
      </c>
      <c r="AD41" s="39">
        <f t="shared" si="9"/>
        <v>570343.59879317565</v>
      </c>
      <c r="AE41"/>
    </row>
    <row r="42" spans="1:31" x14ac:dyDescent="0.25">
      <c r="A42" s="6">
        <v>2050</v>
      </c>
      <c r="B42" s="36">
        <f>'Cost Source Tab'!AR42</f>
        <v>3732.7477991101982</v>
      </c>
      <c r="C42" s="37">
        <f>'Cost Source Tab'!AS42</f>
        <v>3996.0541953285419</v>
      </c>
      <c r="D42" s="39">
        <f>'Cost Source Tab'!AT42</f>
        <v>0</v>
      </c>
      <c r="E42" s="37"/>
      <c r="F42" s="36">
        <f t="shared" si="4"/>
        <v>3732.7477991101982</v>
      </c>
      <c r="G42" s="37">
        <v>0</v>
      </c>
      <c r="H42" s="37">
        <f t="shared" si="0"/>
        <v>3996.0541953285419</v>
      </c>
      <c r="I42" s="39">
        <f t="shared" si="1"/>
        <v>0</v>
      </c>
      <c r="J42" s="66"/>
      <c r="K42" s="79">
        <v>2050</v>
      </c>
      <c r="L42" s="36">
        <f t="shared" si="5"/>
        <v>7728.8019944387397</v>
      </c>
      <c r="M42" s="80">
        <f t="shared" si="14"/>
        <v>0</v>
      </c>
      <c r="N42" s="65">
        <f t="shared" si="10"/>
        <v>1</v>
      </c>
      <c r="O42" s="65">
        <f>PRODUCT($N$7:N42)</f>
        <v>1</v>
      </c>
      <c r="P42" s="39">
        <f t="shared" si="6"/>
        <v>7728.8019944387397</v>
      </c>
      <c r="Q42" s="37"/>
      <c r="R42" s="36">
        <f>'Cost Source Tab'!AX42</f>
        <v>3996.0541953285419</v>
      </c>
      <c r="S42" s="37">
        <f t="shared" si="16"/>
        <v>3996.0541953285419</v>
      </c>
      <c r="T42" s="39">
        <f t="shared" si="15"/>
        <v>3596.4487757956877</v>
      </c>
      <c r="V42" s="79">
        <v>2050</v>
      </c>
      <c r="W42" s="36">
        <f t="shared" si="11"/>
        <v>570343.59879317565</v>
      </c>
      <c r="X42" s="37">
        <f t="shared" si="17"/>
        <v>7728.8019944387397</v>
      </c>
      <c r="Y42" s="37">
        <v>0</v>
      </c>
      <c r="Z42" s="37">
        <f t="shared" si="7"/>
        <v>3596.4487757956877</v>
      </c>
      <c r="AA42" s="37">
        <f t="shared" si="8"/>
        <v>568277.42218385416</v>
      </c>
      <c r="AB42" s="82">
        <f t="shared" si="12"/>
        <v>0.02</v>
      </c>
      <c r="AC42" s="37">
        <f t="shared" si="13"/>
        <v>11365.548443677084</v>
      </c>
      <c r="AD42" s="39">
        <f t="shared" si="9"/>
        <v>577576.79401820968</v>
      </c>
      <c r="AE42"/>
    </row>
    <row r="43" spans="1:31" x14ac:dyDescent="0.25">
      <c r="A43" s="6">
        <v>2051</v>
      </c>
      <c r="B43" s="36">
        <f>'Cost Source Tab'!AR43</f>
        <v>3782.7477991101982</v>
      </c>
      <c r="C43" s="37">
        <f>'Cost Source Tab'!AS43</f>
        <v>3996.0541953285419</v>
      </c>
      <c r="D43" s="39">
        <f>'Cost Source Tab'!AT43</f>
        <v>0</v>
      </c>
      <c r="E43" s="37"/>
      <c r="F43" s="36">
        <f t="shared" si="4"/>
        <v>3782.7477991101982</v>
      </c>
      <c r="G43" s="37">
        <v>0</v>
      </c>
      <c r="H43" s="37">
        <f t="shared" si="0"/>
        <v>3996.0541953285419</v>
      </c>
      <c r="I43" s="39">
        <f t="shared" si="1"/>
        <v>0</v>
      </c>
      <c r="J43" s="66"/>
      <c r="K43" s="79">
        <v>2051</v>
      </c>
      <c r="L43" s="36">
        <f t="shared" si="5"/>
        <v>7778.8019944387397</v>
      </c>
      <c r="M43" s="80">
        <f t="shared" si="14"/>
        <v>0</v>
      </c>
      <c r="N43" s="65">
        <f t="shared" si="10"/>
        <v>1</v>
      </c>
      <c r="O43" s="65">
        <f>PRODUCT($N$7:N43)</f>
        <v>1</v>
      </c>
      <c r="P43" s="39">
        <f t="shared" si="6"/>
        <v>7778.8019944387397</v>
      </c>
      <c r="Q43" s="37"/>
      <c r="R43" s="36">
        <f>'Cost Source Tab'!AX43</f>
        <v>3996.0541953285419</v>
      </c>
      <c r="S43" s="37">
        <f t="shared" si="16"/>
        <v>3996.0541953285419</v>
      </c>
      <c r="T43" s="39">
        <f t="shared" si="15"/>
        <v>3606.3020601129369</v>
      </c>
      <c r="V43" s="79">
        <v>2051</v>
      </c>
      <c r="W43" s="36">
        <f t="shared" si="11"/>
        <v>577576.79401820968</v>
      </c>
      <c r="X43" s="37">
        <f t="shared" si="17"/>
        <v>7778.8019944387397</v>
      </c>
      <c r="Y43" s="37">
        <v>0</v>
      </c>
      <c r="Z43" s="37">
        <f t="shared" si="7"/>
        <v>3606.3020601129369</v>
      </c>
      <c r="AA43" s="37">
        <f t="shared" si="8"/>
        <v>575490.54405104672</v>
      </c>
      <c r="AB43" s="82">
        <f t="shared" si="12"/>
        <v>0.02</v>
      </c>
      <c r="AC43" s="37">
        <f t="shared" si="13"/>
        <v>11509.810881020934</v>
      </c>
      <c r="AD43" s="39">
        <f t="shared" si="9"/>
        <v>584914.10496490484</v>
      </c>
      <c r="AE43"/>
    </row>
    <row r="44" spans="1:31" x14ac:dyDescent="0.25">
      <c r="A44" s="6">
        <v>2052</v>
      </c>
      <c r="B44" s="36">
        <f>'Cost Source Tab'!AR44</f>
        <v>3741.5779026694049</v>
      </c>
      <c r="C44" s="37">
        <f>'Cost Source Tab'!AS44</f>
        <v>4007.0022890143741</v>
      </c>
      <c r="D44" s="39">
        <f>'Cost Source Tab'!AT44</f>
        <v>0</v>
      </c>
      <c r="E44" s="37"/>
      <c r="F44" s="36">
        <f t="shared" si="4"/>
        <v>3741.5779026694049</v>
      </c>
      <c r="G44" s="37">
        <v>0</v>
      </c>
      <c r="H44" s="37">
        <f t="shared" si="0"/>
        <v>4007.0022890143741</v>
      </c>
      <c r="I44" s="39">
        <f t="shared" si="1"/>
        <v>0</v>
      </c>
      <c r="J44" s="66"/>
      <c r="K44" s="79">
        <v>2052</v>
      </c>
      <c r="L44" s="36">
        <f t="shared" si="5"/>
        <v>7748.580191683779</v>
      </c>
      <c r="M44" s="80">
        <f t="shared" si="14"/>
        <v>0</v>
      </c>
      <c r="N44" s="65">
        <f t="shared" si="10"/>
        <v>1</v>
      </c>
      <c r="O44" s="65">
        <f>PRODUCT($N$7:N44)</f>
        <v>1</v>
      </c>
      <c r="P44" s="39">
        <f t="shared" si="6"/>
        <v>7748.580191683779</v>
      </c>
      <c r="Q44" s="37"/>
      <c r="R44" s="36">
        <f>'Cost Source Tab'!AX44</f>
        <v>4007.0022890143741</v>
      </c>
      <c r="S44" s="37">
        <f t="shared" si="16"/>
        <v>4007.0022890143741</v>
      </c>
      <c r="T44" s="39">
        <f t="shared" si="15"/>
        <v>3596.4487757956877</v>
      </c>
      <c r="V44" s="79">
        <v>2052</v>
      </c>
      <c r="W44" s="36">
        <f t="shared" si="11"/>
        <v>584914.10496490484</v>
      </c>
      <c r="X44" s="37">
        <f t="shared" si="17"/>
        <v>7748.580191683779</v>
      </c>
      <c r="Y44" s="37">
        <v>0</v>
      </c>
      <c r="Z44" s="37">
        <f t="shared" si="7"/>
        <v>3596.4487757956877</v>
      </c>
      <c r="AA44" s="37">
        <f t="shared" si="8"/>
        <v>582838.03925696085</v>
      </c>
      <c r="AB44" s="82">
        <f t="shared" si="12"/>
        <v>0.02</v>
      </c>
      <c r="AC44" s="37">
        <f t="shared" si="13"/>
        <v>11656.760785139217</v>
      </c>
      <c r="AD44" s="39">
        <f t="shared" si="9"/>
        <v>592418.73433415592</v>
      </c>
      <c r="AE44"/>
    </row>
    <row r="45" spans="1:31" x14ac:dyDescent="0.25">
      <c r="A45" s="6">
        <v>2053</v>
      </c>
      <c r="B45" s="36">
        <f>'Cost Source Tab'!AR45</f>
        <v>3582.6193302026286</v>
      </c>
      <c r="C45" s="37">
        <f>'Cost Source Tab'!AS45</f>
        <v>0</v>
      </c>
      <c r="D45" s="39">
        <f>'Cost Source Tab'!AT45</f>
        <v>0</v>
      </c>
      <c r="E45" s="37"/>
      <c r="F45" s="36">
        <f>B60</f>
        <v>43276.665450000008</v>
      </c>
      <c r="G45" s="37">
        <v>0</v>
      </c>
      <c r="H45" s="37">
        <f t="shared" ref="H45:H53" si="18">C60</f>
        <v>0</v>
      </c>
      <c r="I45" s="39">
        <f t="shared" ref="I45:I53" si="19">D60</f>
        <v>577.61770000000001</v>
      </c>
      <c r="J45" s="66"/>
      <c r="K45" s="79">
        <v>2053</v>
      </c>
      <c r="L45" s="36">
        <f t="shared" si="5"/>
        <v>43854.28315000001</v>
      </c>
      <c r="M45" s="80">
        <f t="shared" si="14"/>
        <v>0</v>
      </c>
      <c r="N45" s="65">
        <f t="shared" si="10"/>
        <v>1</v>
      </c>
      <c r="O45" s="65">
        <f>PRODUCT($N$7:N45)</f>
        <v>1</v>
      </c>
      <c r="P45" s="39">
        <f t="shared" si="6"/>
        <v>43854.28315000001</v>
      </c>
      <c r="Q45" s="37"/>
      <c r="R45" s="36">
        <f>'Cost Source Tab'!AX45</f>
        <v>0</v>
      </c>
      <c r="S45" s="37">
        <f t="shared" si="16"/>
        <v>0</v>
      </c>
      <c r="T45" s="39">
        <f t="shared" si="15"/>
        <v>3596.4487757956877</v>
      </c>
      <c r="V45" s="79">
        <v>2053</v>
      </c>
      <c r="W45" s="36">
        <f t="shared" si="11"/>
        <v>592418.73433415592</v>
      </c>
      <c r="X45" s="37">
        <f t="shared" si="17"/>
        <v>43854.28315000001</v>
      </c>
      <c r="Y45" s="37">
        <v>0</v>
      </c>
      <c r="Z45" s="37">
        <f t="shared" si="7"/>
        <v>3596.4487757956877</v>
      </c>
      <c r="AA45" s="37">
        <f t="shared" si="8"/>
        <v>572289.81714705378</v>
      </c>
      <c r="AB45" s="82">
        <f t="shared" si="12"/>
        <v>0.02</v>
      </c>
      <c r="AC45" s="37">
        <f t="shared" si="13"/>
        <v>11445.796342941076</v>
      </c>
      <c r="AD45" s="39">
        <f t="shared" si="9"/>
        <v>563606.69630289264</v>
      </c>
      <c r="AE45"/>
    </row>
    <row r="46" spans="1:31" x14ac:dyDescent="0.25">
      <c r="A46" s="6">
        <v>2054</v>
      </c>
      <c r="B46" s="36">
        <f>'Cost Source Tab'!AR46</f>
        <v>3632.6193302026286</v>
      </c>
      <c r="C46" s="37">
        <f>'Cost Source Tab'!AS46</f>
        <v>0</v>
      </c>
      <c r="D46" s="39">
        <f>'Cost Source Tab'!AT46</f>
        <v>0</v>
      </c>
      <c r="E46" s="37"/>
      <c r="F46" s="36">
        <f t="shared" ref="F46:F53" si="20">B61</f>
        <v>92030.054280304554</v>
      </c>
      <c r="G46" s="37">
        <v>0</v>
      </c>
      <c r="H46" s="37">
        <f t="shared" si="18"/>
        <v>0</v>
      </c>
      <c r="I46" s="39">
        <f t="shared" si="19"/>
        <v>466.43201867124469</v>
      </c>
      <c r="J46" s="66"/>
      <c r="K46" s="79">
        <v>2054</v>
      </c>
      <c r="L46" s="36">
        <f t="shared" si="5"/>
        <v>92496.486298975797</v>
      </c>
      <c r="M46" s="80">
        <f t="shared" si="14"/>
        <v>0</v>
      </c>
      <c r="N46" s="65">
        <f t="shared" si="10"/>
        <v>1</v>
      </c>
      <c r="O46" s="65">
        <f>PRODUCT($N$7:N46)</f>
        <v>1</v>
      </c>
      <c r="P46" s="39">
        <f t="shared" si="6"/>
        <v>92496.486298975797</v>
      </c>
      <c r="Q46" s="37"/>
      <c r="R46" s="36">
        <f>'Cost Source Tab'!AX46</f>
        <v>0</v>
      </c>
      <c r="S46" s="37">
        <f t="shared" si="16"/>
        <v>0</v>
      </c>
      <c r="T46" s="39">
        <f t="shared" si="15"/>
        <v>3596.4487757956877</v>
      </c>
      <c r="V46" s="79">
        <v>2054</v>
      </c>
      <c r="W46" s="36">
        <f t="shared" si="11"/>
        <v>563606.69630289264</v>
      </c>
      <c r="X46" s="37">
        <f t="shared" si="17"/>
        <v>92496.486298975797</v>
      </c>
      <c r="Y46" s="37">
        <v>0</v>
      </c>
      <c r="Z46" s="37">
        <f t="shared" si="7"/>
        <v>3596.4487757956877</v>
      </c>
      <c r="AA46" s="37">
        <f t="shared" si="8"/>
        <v>519156.67754130258</v>
      </c>
      <c r="AB46" s="82">
        <f t="shared" si="12"/>
        <v>0.02</v>
      </c>
      <c r="AC46" s="37">
        <f t="shared" si="13"/>
        <v>10383.133550826051</v>
      </c>
      <c r="AD46" s="39">
        <f t="shared" si="9"/>
        <v>485089.79233053862</v>
      </c>
      <c r="AE46"/>
    </row>
    <row r="47" spans="1:31" x14ac:dyDescent="0.25">
      <c r="A47" s="6">
        <v>2055</v>
      </c>
      <c r="B47" s="36">
        <f>'Cost Source Tab'!AR47</f>
        <v>3582.6193302026286</v>
      </c>
      <c r="C47" s="37">
        <f>'Cost Source Tab'!AS47</f>
        <v>0</v>
      </c>
      <c r="D47" s="39">
        <f>'Cost Source Tab'!AT47</f>
        <v>0</v>
      </c>
      <c r="E47" s="37"/>
      <c r="F47" s="36">
        <f t="shared" si="20"/>
        <v>104518.79210655436</v>
      </c>
      <c r="G47" s="37">
        <v>0</v>
      </c>
      <c r="H47" s="37">
        <f t="shared" si="18"/>
        <v>0</v>
      </c>
      <c r="I47" s="39">
        <f t="shared" si="19"/>
        <v>396.02784907663954</v>
      </c>
      <c r="J47" s="66"/>
      <c r="K47" s="79">
        <v>2055</v>
      </c>
      <c r="L47" s="36">
        <f t="shared" si="5"/>
        <v>104914.819955631</v>
      </c>
      <c r="M47" s="80">
        <f t="shared" si="14"/>
        <v>0</v>
      </c>
      <c r="N47" s="65">
        <f t="shared" si="10"/>
        <v>1</v>
      </c>
      <c r="O47" s="65">
        <f>PRODUCT($N$7:N47)</f>
        <v>1</v>
      </c>
      <c r="P47" s="39">
        <f t="shared" si="6"/>
        <v>104914.819955631</v>
      </c>
      <c r="Q47" s="37"/>
      <c r="R47" s="36">
        <f>'Cost Source Tab'!AX47</f>
        <v>0</v>
      </c>
      <c r="S47" s="37">
        <f t="shared" si="16"/>
        <v>0</v>
      </c>
      <c r="T47" s="39">
        <f t="shared" si="15"/>
        <v>3606.3020601129369</v>
      </c>
      <c r="V47" s="79">
        <v>2055</v>
      </c>
      <c r="W47" s="36">
        <f t="shared" si="11"/>
        <v>485089.79233053862</v>
      </c>
      <c r="X47" s="37">
        <f t="shared" si="17"/>
        <v>104914.819955631</v>
      </c>
      <c r="Y47" s="37">
        <v>0</v>
      </c>
      <c r="Z47" s="37">
        <f t="shared" si="7"/>
        <v>3606.3020601129369</v>
      </c>
      <c r="AA47" s="37">
        <f t="shared" si="8"/>
        <v>434435.53338277957</v>
      </c>
      <c r="AB47" s="82">
        <f t="shared" si="12"/>
        <v>0.02</v>
      </c>
      <c r="AC47" s="37">
        <f t="shared" si="13"/>
        <v>8688.7106676555923</v>
      </c>
      <c r="AD47" s="39">
        <f t="shared" si="9"/>
        <v>392469.98510267615</v>
      </c>
      <c r="AE47"/>
    </row>
    <row r="48" spans="1:31" x14ac:dyDescent="0.25">
      <c r="A48" s="6">
        <v>2056</v>
      </c>
      <c r="B48" s="36">
        <f>'Cost Source Tab'!AR48</f>
        <v>3591.4311091894851</v>
      </c>
      <c r="C48" s="37">
        <f>'Cost Source Tab'!AS48</f>
        <v>0</v>
      </c>
      <c r="D48" s="39">
        <f>'Cost Source Tab'!AT48</f>
        <v>0</v>
      </c>
      <c r="E48" s="37"/>
      <c r="F48" s="36">
        <f t="shared" si="20"/>
        <v>84523.847791608467</v>
      </c>
      <c r="G48" s="37">
        <v>0</v>
      </c>
      <c r="H48" s="37">
        <f t="shared" si="18"/>
        <v>0</v>
      </c>
      <c r="I48" s="39">
        <f t="shared" si="19"/>
        <v>1673.8939426503339</v>
      </c>
      <c r="J48" s="66"/>
      <c r="K48" s="79">
        <v>2056</v>
      </c>
      <c r="L48" s="36">
        <f t="shared" si="5"/>
        <v>86197.741734258801</v>
      </c>
      <c r="M48" s="80">
        <f t="shared" si="14"/>
        <v>0</v>
      </c>
      <c r="N48" s="65">
        <f t="shared" si="10"/>
        <v>1</v>
      </c>
      <c r="O48" s="65">
        <f>PRODUCT($N$7:N48)</f>
        <v>1</v>
      </c>
      <c r="P48" s="39">
        <f t="shared" si="6"/>
        <v>86197.741734258801</v>
      </c>
      <c r="Q48" s="37"/>
      <c r="R48" s="36">
        <f>'Cost Source Tab'!AX48</f>
        <v>0</v>
      </c>
      <c r="S48" s="37">
        <f t="shared" si="16"/>
        <v>0</v>
      </c>
      <c r="T48" s="39">
        <f t="shared" si="15"/>
        <v>0</v>
      </c>
      <c r="V48" s="79">
        <v>2056</v>
      </c>
      <c r="W48" s="36">
        <f t="shared" si="11"/>
        <v>392469.98510267615</v>
      </c>
      <c r="X48" s="37">
        <f t="shared" si="17"/>
        <v>86197.741734258801</v>
      </c>
      <c r="Y48" s="37">
        <v>0</v>
      </c>
      <c r="Z48" s="37">
        <f t="shared" si="7"/>
        <v>0</v>
      </c>
      <c r="AA48" s="37">
        <f t="shared" si="8"/>
        <v>349371.11423554673</v>
      </c>
      <c r="AB48" s="82">
        <f t="shared" si="12"/>
        <v>0.02</v>
      </c>
      <c r="AC48" s="37">
        <f t="shared" si="13"/>
        <v>6987.4222847109349</v>
      </c>
      <c r="AD48" s="39">
        <f t="shared" si="9"/>
        <v>313259.66565312829</v>
      </c>
      <c r="AE48"/>
    </row>
    <row r="49" spans="1:31" x14ac:dyDescent="0.25">
      <c r="A49" s="6">
        <v>2057</v>
      </c>
      <c r="B49" s="36">
        <f>'Cost Source Tab'!AR49</f>
        <v>3632.6193302026286</v>
      </c>
      <c r="C49" s="37">
        <f>'Cost Source Tab'!AS49</f>
        <v>0</v>
      </c>
      <c r="D49" s="39">
        <f>'Cost Source Tab'!AT49</f>
        <v>0</v>
      </c>
      <c r="E49" s="37"/>
      <c r="F49" s="36">
        <f t="shared" si="20"/>
        <v>84953.007922544377</v>
      </c>
      <c r="G49" s="37">
        <v>0</v>
      </c>
      <c r="H49" s="37">
        <f t="shared" si="18"/>
        <v>0</v>
      </c>
      <c r="I49" s="39">
        <f t="shared" si="19"/>
        <v>1678.4799534521158</v>
      </c>
      <c r="J49" s="66"/>
      <c r="K49" s="79">
        <v>2057</v>
      </c>
      <c r="L49" s="36">
        <f t="shared" si="5"/>
        <v>86631.487875996492</v>
      </c>
      <c r="M49" s="80">
        <f t="shared" si="14"/>
        <v>0</v>
      </c>
      <c r="N49" s="65">
        <f t="shared" si="10"/>
        <v>1</v>
      </c>
      <c r="O49" s="65">
        <f>PRODUCT($N$7:N49)</f>
        <v>1</v>
      </c>
      <c r="P49" s="39">
        <f t="shared" si="6"/>
        <v>86631.487875996492</v>
      </c>
      <c r="Q49" s="37"/>
      <c r="R49" s="36">
        <f>'Cost Source Tab'!AX49</f>
        <v>0</v>
      </c>
      <c r="S49" s="37">
        <f t="shared" si="16"/>
        <v>0</v>
      </c>
      <c r="T49" s="39">
        <f t="shared" si="15"/>
        <v>0</v>
      </c>
      <c r="V49" s="79">
        <v>2057</v>
      </c>
      <c r="W49" s="36">
        <f t="shared" si="11"/>
        <v>313259.66565312829</v>
      </c>
      <c r="X49" s="37">
        <f t="shared" si="17"/>
        <v>86631.487875996492</v>
      </c>
      <c r="Y49" s="37">
        <v>0</v>
      </c>
      <c r="Z49" s="37">
        <f t="shared" si="7"/>
        <v>0</v>
      </c>
      <c r="AA49" s="37">
        <f t="shared" si="8"/>
        <v>269943.92171513004</v>
      </c>
      <c r="AB49" s="82">
        <f t="shared" si="12"/>
        <v>0.02</v>
      </c>
      <c r="AC49" s="37">
        <f t="shared" si="13"/>
        <v>5398.8784343026009</v>
      </c>
      <c r="AD49" s="39">
        <f t="shared" si="9"/>
        <v>232027.05621143439</v>
      </c>
      <c r="AE49"/>
    </row>
    <row r="50" spans="1:31" x14ac:dyDescent="0.25">
      <c r="A50" s="6">
        <v>2058</v>
      </c>
      <c r="B50" s="36">
        <f>'Cost Source Tab'!AR50</f>
        <v>3582.6193302026286</v>
      </c>
      <c r="C50" s="37">
        <f>'Cost Source Tab'!AS50</f>
        <v>0</v>
      </c>
      <c r="D50" s="39">
        <f>'Cost Source Tab'!AT50</f>
        <v>0</v>
      </c>
      <c r="E50" s="37"/>
      <c r="F50" s="36">
        <f t="shared" si="20"/>
        <v>50138.947789164202</v>
      </c>
      <c r="G50" s="37">
        <v>0</v>
      </c>
      <c r="H50" s="37">
        <f t="shared" si="18"/>
        <v>0</v>
      </c>
      <c r="I50" s="39">
        <f t="shared" si="19"/>
        <v>1403.4812938460161</v>
      </c>
      <c r="J50" s="66"/>
      <c r="K50" s="79">
        <v>2058</v>
      </c>
      <c r="L50" s="36">
        <f t="shared" si="5"/>
        <v>51542.429083010218</v>
      </c>
      <c r="M50" s="80">
        <f t="shared" si="14"/>
        <v>0</v>
      </c>
      <c r="N50" s="65">
        <f t="shared" si="10"/>
        <v>1</v>
      </c>
      <c r="O50" s="65">
        <f>PRODUCT($N$7:N50)</f>
        <v>1</v>
      </c>
      <c r="P50" s="39">
        <f t="shared" si="6"/>
        <v>51542.429083010218</v>
      </c>
      <c r="Q50" s="37"/>
      <c r="R50" s="36">
        <f>'Cost Source Tab'!AX50</f>
        <v>0</v>
      </c>
      <c r="S50" s="37">
        <f t="shared" si="16"/>
        <v>0</v>
      </c>
      <c r="T50" s="39">
        <f t="shared" si="15"/>
        <v>0</v>
      </c>
      <c r="V50" s="79">
        <v>2058</v>
      </c>
      <c r="W50" s="36">
        <f t="shared" si="11"/>
        <v>232027.05621143439</v>
      </c>
      <c r="X50" s="37">
        <f t="shared" si="17"/>
        <v>51542.429083010218</v>
      </c>
      <c r="Y50" s="37">
        <v>0</v>
      </c>
      <c r="Z50" s="37">
        <f t="shared" si="7"/>
        <v>0</v>
      </c>
      <c r="AA50" s="37">
        <f t="shared" si="8"/>
        <v>206255.84166992927</v>
      </c>
      <c r="AB50" s="82">
        <f t="shared" si="12"/>
        <v>0.02</v>
      </c>
      <c r="AC50" s="37">
        <f t="shared" si="13"/>
        <v>4125.1168333985852</v>
      </c>
      <c r="AD50" s="39">
        <f t="shared" si="9"/>
        <v>184609.74396182277</v>
      </c>
      <c r="AE50"/>
    </row>
    <row r="51" spans="1:31" x14ac:dyDescent="0.25">
      <c r="A51" s="6">
        <v>2059</v>
      </c>
      <c r="B51" s="36">
        <f>'Cost Source Tab'!AR51</f>
        <v>3582.6193302026286</v>
      </c>
      <c r="C51" s="37">
        <f>'Cost Source Tab'!AS51</f>
        <v>0</v>
      </c>
      <c r="D51" s="39">
        <f>'Cost Source Tab'!AT51</f>
        <v>0</v>
      </c>
      <c r="E51" s="37"/>
      <c r="F51" s="36">
        <f t="shared" si="20"/>
        <v>511.81760583941605</v>
      </c>
      <c r="G51" s="37">
        <v>0</v>
      </c>
      <c r="H51" s="37">
        <f t="shared" si="18"/>
        <v>0</v>
      </c>
      <c r="I51" s="39">
        <f t="shared" si="19"/>
        <v>34307.598279197075</v>
      </c>
      <c r="J51" s="66"/>
      <c r="K51" s="79">
        <v>2059</v>
      </c>
      <c r="L51" s="36">
        <f t="shared" si="5"/>
        <v>34819.415885036491</v>
      </c>
      <c r="M51" s="80">
        <f t="shared" si="14"/>
        <v>0</v>
      </c>
      <c r="N51" s="65">
        <f t="shared" si="10"/>
        <v>1</v>
      </c>
      <c r="O51" s="65">
        <f>PRODUCT($N$7:N51)</f>
        <v>1</v>
      </c>
      <c r="P51" s="39">
        <f t="shared" si="6"/>
        <v>34819.415885036491</v>
      </c>
      <c r="Q51" s="37"/>
      <c r="R51" s="36">
        <f>'Cost Source Tab'!AX51</f>
        <v>0</v>
      </c>
      <c r="S51" s="37">
        <f t="shared" si="16"/>
        <v>0</v>
      </c>
      <c r="T51" s="39">
        <f t="shared" si="15"/>
        <v>0</v>
      </c>
      <c r="V51" s="79">
        <v>2059</v>
      </c>
      <c r="W51" s="36">
        <f t="shared" si="11"/>
        <v>184609.74396182277</v>
      </c>
      <c r="X51" s="37">
        <f t="shared" si="17"/>
        <v>34819.415885036491</v>
      </c>
      <c r="Y51" s="37">
        <v>0</v>
      </c>
      <c r="Z51" s="37">
        <f t="shared" si="7"/>
        <v>0</v>
      </c>
      <c r="AA51" s="37">
        <f t="shared" si="8"/>
        <v>167200.03601930453</v>
      </c>
      <c r="AB51" s="82">
        <f t="shared" si="12"/>
        <v>0.02</v>
      </c>
      <c r="AC51" s="37">
        <f t="shared" si="13"/>
        <v>3344.000720386091</v>
      </c>
      <c r="AD51" s="39">
        <f t="shared" si="9"/>
        <v>153134.32879717238</v>
      </c>
      <c r="AE51"/>
    </row>
    <row r="52" spans="1:31" x14ac:dyDescent="0.25">
      <c r="A52" s="6">
        <v>2060</v>
      </c>
      <c r="B52" s="36">
        <f>'Cost Source Tab'!AR52</f>
        <v>3641.4311091894851</v>
      </c>
      <c r="C52" s="37">
        <f>'Cost Source Tab'!AS52</f>
        <v>0</v>
      </c>
      <c r="D52" s="39">
        <f>'Cost Source Tab'!AT52</f>
        <v>0</v>
      </c>
      <c r="E52" s="37"/>
      <c r="F52" s="36">
        <f t="shared" si="20"/>
        <v>295.35295398460153</v>
      </c>
      <c r="G52" s="37">
        <v>0</v>
      </c>
      <c r="H52" s="37">
        <f t="shared" si="18"/>
        <v>0</v>
      </c>
      <c r="I52" s="39">
        <f t="shared" si="19"/>
        <v>16641.827134306568</v>
      </c>
      <c r="J52" s="66"/>
      <c r="K52" s="79">
        <v>2060</v>
      </c>
      <c r="L52" s="36">
        <f t="shared" si="5"/>
        <v>16937.18008829117</v>
      </c>
      <c r="M52" s="80">
        <f t="shared" si="14"/>
        <v>0</v>
      </c>
      <c r="N52" s="65">
        <f t="shared" si="10"/>
        <v>1</v>
      </c>
      <c r="O52" s="65">
        <f>PRODUCT($N$7:N52)</f>
        <v>1</v>
      </c>
      <c r="P52" s="39">
        <f t="shared" si="6"/>
        <v>16937.18008829117</v>
      </c>
      <c r="Q52" s="37"/>
      <c r="R52" s="36">
        <f>'Cost Source Tab'!AX52</f>
        <v>0</v>
      </c>
      <c r="S52" s="37">
        <f t="shared" si="16"/>
        <v>0</v>
      </c>
      <c r="T52" s="39">
        <f t="shared" si="15"/>
        <v>0</v>
      </c>
      <c r="V52" s="79">
        <v>2060</v>
      </c>
      <c r="W52" s="36">
        <f t="shared" si="11"/>
        <v>153134.32879717238</v>
      </c>
      <c r="X52" s="37">
        <f t="shared" si="17"/>
        <v>16937.18008829117</v>
      </c>
      <c r="Y52" s="37">
        <v>0</v>
      </c>
      <c r="Z52" s="37">
        <f t="shared" si="7"/>
        <v>0</v>
      </c>
      <c r="AA52" s="37">
        <f t="shared" si="8"/>
        <v>144665.73875302679</v>
      </c>
      <c r="AB52" s="82">
        <f t="shared" si="12"/>
        <v>0.02</v>
      </c>
      <c r="AC52" s="37">
        <f t="shared" si="13"/>
        <v>2893.3147750605358</v>
      </c>
      <c r="AD52" s="39">
        <f t="shared" si="9"/>
        <v>139090.46348394174</v>
      </c>
      <c r="AE52"/>
    </row>
    <row r="53" spans="1:31" x14ac:dyDescent="0.25">
      <c r="A53" s="6">
        <v>2061</v>
      </c>
      <c r="B53" s="36">
        <f>'Cost Source Tab'!AR53</f>
        <v>3582.6193302026286</v>
      </c>
      <c r="C53" s="37">
        <f>'Cost Source Tab'!AS53</f>
        <v>0</v>
      </c>
      <c r="D53" s="39">
        <f>'Cost Source Tab'!AT53</f>
        <v>0</v>
      </c>
      <c r="E53" s="37"/>
      <c r="F53" s="36">
        <f t="shared" si="20"/>
        <v>0</v>
      </c>
      <c r="G53" s="37">
        <v>0</v>
      </c>
      <c r="H53" s="37">
        <f t="shared" si="18"/>
        <v>0</v>
      </c>
      <c r="I53" s="39">
        <f t="shared" si="19"/>
        <v>0</v>
      </c>
      <c r="J53" s="66"/>
      <c r="K53" s="79">
        <v>2061</v>
      </c>
      <c r="L53" s="36">
        <f t="shared" si="5"/>
        <v>0</v>
      </c>
      <c r="M53" s="80">
        <f t="shared" si="14"/>
        <v>0</v>
      </c>
      <c r="N53" s="65">
        <f t="shared" si="10"/>
        <v>1</v>
      </c>
      <c r="O53" s="65">
        <f>PRODUCT($N$7:N53)</f>
        <v>1</v>
      </c>
      <c r="P53" s="39">
        <f t="shared" si="6"/>
        <v>0</v>
      </c>
      <c r="Q53" s="37"/>
      <c r="R53" s="36">
        <f>'Cost Source Tab'!AX53</f>
        <v>0</v>
      </c>
      <c r="S53" s="37">
        <f t="shared" si="16"/>
        <v>0</v>
      </c>
      <c r="T53" s="39">
        <f t="shared" si="15"/>
        <v>0</v>
      </c>
      <c r="V53" s="79">
        <v>2061</v>
      </c>
      <c r="W53" s="36">
        <f t="shared" si="11"/>
        <v>139090.46348394174</v>
      </c>
      <c r="X53" s="37">
        <f t="shared" si="17"/>
        <v>0</v>
      </c>
      <c r="Y53" s="37">
        <v>0</v>
      </c>
      <c r="Z53" s="37">
        <f t="shared" si="7"/>
        <v>0</v>
      </c>
      <c r="AA53" s="37">
        <f t="shared" si="8"/>
        <v>139090.46348394174</v>
      </c>
      <c r="AB53" s="82">
        <f t="shared" si="12"/>
        <v>0.02</v>
      </c>
      <c r="AC53" s="37">
        <f t="shared" si="13"/>
        <v>2781.8092696788349</v>
      </c>
      <c r="AD53" s="39">
        <f t="shared" si="9"/>
        <v>141872.27275362058</v>
      </c>
      <c r="AE53"/>
    </row>
    <row r="54" spans="1:31" x14ac:dyDescent="0.25">
      <c r="A54" s="6">
        <v>2062</v>
      </c>
      <c r="B54" s="36">
        <f>'Cost Source Tab'!AR54</f>
        <v>3582.6193302026286</v>
      </c>
      <c r="C54" s="37">
        <f>'Cost Source Tab'!AS54</f>
        <v>0</v>
      </c>
      <c r="D54" s="39">
        <f>'Cost Source Tab'!AT54</f>
        <v>0</v>
      </c>
      <c r="E54" s="37"/>
      <c r="F54" s="36">
        <v>0</v>
      </c>
      <c r="G54" s="37">
        <v>0</v>
      </c>
      <c r="H54" s="37">
        <v>0</v>
      </c>
      <c r="I54" s="39">
        <v>0</v>
      </c>
      <c r="J54" s="66"/>
      <c r="K54" s="79">
        <v>2062</v>
      </c>
      <c r="L54" s="36">
        <f t="shared" si="5"/>
        <v>0</v>
      </c>
      <c r="M54" s="80">
        <f t="shared" si="14"/>
        <v>0</v>
      </c>
      <c r="N54" s="65">
        <f t="shared" si="10"/>
        <v>1</v>
      </c>
      <c r="O54" s="65">
        <f>PRODUCT($N$7:N54)</f>
        <v>1</v>
      </c>
      <c r="P54" s="39">
        <f t="shared" si="6"/>
        <v>0</v>
      </c>
      <c r="Q54" s="37"/>
      <c r="R54" s="36">
        <f>'Cost Source Tab'!AX54</f>
        <v>0</v>
      </c>
      <c r="S54" s="37">
        <f t="shared" si="16"/>
        <v>0</v>
      </c>
      <c r="T54" s="39">
        <f t="shared" si="15"/>
        <v>0</v>
      </c>
      <c r="V54" s="79">
        <v>2062</v>
      </c>
      <c r="W54" s="36">
        <f t="shared" si="11"/>
        <v>141872.27275362058</v>
      </c>
      <c r="X54" s="37">
        <f t="shared" si="17"/>
        <v>0</v>
      </c>
      <c r="Y54" s="37">
        <v>0</v>
      </c>
      <c r="Z54" s="37">
        <f t="shared" si="7"/>
        <v>0</v>
      </c>
      <c r="AA54" s="37">
        <f t="shared" si="8"/>
        <v>141872.27275362058</v>
      </c>
      <c r="AB54" s="82">
        <f t="shared" si="12"/>
        <v>0.02</v>
      </c>
      <c r="AC54" s="37">
        <f t="shared" si="13"/>
        <v>2837.4454550724117</v>
      </c>
      <c r="AD54" s="39">
        <f t="shared" si="9"/>
        <v>144709.718208693</v>
      </c>
      <c r="AE54"/>
    </row>
    <row r="55" spans="1:31" x14ac:dyDescent="0.25">
      <c r="A55" s="6">
        <v>2063</v>
      </c>
      <c r="B55" s="36">
        <f>'Cost Source Tab'!AR55</f>
        <v>3632.6193302026286</v>
      </c>
      <c r="C55" s="37">
        <f>'Cost Source Tab'!AS55</f>
        <v>0</v>
      </c>
      <c r="D55" s="39">
        <f>'Cost Source Tab'!AT55</f>
        <v>0</v>
      </c>
      <c r="E55" s="37"/>
      <c r="F55" s="36">
        <v>0</v>
      </c>
      <c r="G55" s="37">
        <v>0</v>
      </c>
      <c r="H55" s="37">
        <v>0</v>
      </c>
      <c r="I55" s="39">
        <v>0</v>
      </c>
      <c r="J55" s="66"/>
      <c r="K55" s="79">
        <v>2063</v>
      </c>
      <c r="L55" s="36">
        <f t="shared" si="5"/>
        <v>0</v>
      </c>
      <c r="M55" s="80">
        <f t="shared" si="14"/>
        <v>0</v>
      </c>
      <c r="N55" s="65">
        <f t="shared" si="10"/>
        <v>1</v>
      </c>
      <c r="O55" s="65">
        <f>PRODUCT($N$7:N55)</f>
        <v>1</v>
      </c>
      <c r="P55" s="39">
        <f t="shared" si="6"/>
        <v>0</v>
      </c>
      <c r="Q55" s="37"/>
      <c r="R55" s="36">
        <f>'Cost Source Tab'!AX55</f>
        <v>0</v>
      </c>
      <c r="S55" s="37">
        <f t="shared" si="16"/>
        <v>0</v>
      </c>
      <c r="T55" s="39">
        <f t="shared" si="15"/>
        <v>0</v>
      </c>
      <c r="V55" s="79">
        <v>2063</v>
      </c>
      <c r="W55" s="36">
        <f t="shared" si="11"/>
        <v>144709.718208693</v>
      </c>
      <c r="X55" s="37">
        <f t="shared" si="17"/>
        <v>0</v>
      </c>
      <c r="Y55" s="37">
        <v>0</v>
      </c>
      <c r="Z55" s="37">
        <f t="shared" si="7"/>
        <v>0</v>
      </c>
      <c r="AA55" s="37">
        <f t="shared" si="8"/>
        <v>144709.718208693</v>
      </c>
      <c r="AB55" s="82">
        <f t="shared" si="12"/>
        <v>0.02</v>
      </c>
      <c r="AC55" s="37">
        <f t="shared" si="13"/>
        <v>2894.1943641738599</v>
      </c>
      <c r="AD55" s="39">
        <f t="shared" si="9"/>
        <v>147603.91257286686</v>
      </c>
      <c r="AE55"/>
    </row>
    <row r="56" spans="1:31" x14ac:dyDescent="0.25">
      <c r="A56" s="6">
        <v>2064</v>
      </c>
      <c r="B56" s="36">
        <f>'Cost Source Tab'!AR56</f>
        <v>3591.4311091894851</v>
      </c>
      <c r="C56" s="37">
        <f>'Cost Source Tab'!AS56</f>
        <v>0</v>
      </c>
      <c r="D56" s="39">
        <f>'Cost Source Tab'!AT56</f>
        <v>0</v>
      </c>
      <c r="E56" s="37"/>
      <c r="F56" s="36">
        <v>0</v>
      </c>
      <c r="G56" s="37">
        <v>0</v>
      </c>
      <c r="H56" s="37">
        <v>0</v>
      </c>
      <c r="I56" s="39">
        <v>0</v>
      </c>
      <c r="J56" s="66"/>
      <c r="K56" s="79">
        <v>2064</v>
      </c>
      <c r="L56" s="36">
        <f t="shared" si="5"/>
        <v>0</v>
      </c>
      <c r="M56" s="80">
        <f t="shared" si="14"/>
        <v>0</v>
      </c>
      <c r="N56" s="65">
        <f t="shared" si="10"/>
        <v>1</v>
      </c>
      <c r="O56" s="65">
        <f>PRODUCT($N$7:N56)</f>
        <v>1</v>
      </c>
      <c r="P56" s="39">
        <f t="shared" si="6"/>
        <v>0</v>
      </c>
      <c r="Q56" s="37"/>
      <c r="R56" s="36">
        <f>'Cost Source Tab'!AX56</f>
        <v>0</v>
      </c>
      <c r="S56" s="37">
        <f t="shared" si="16"/>
        <v>0</v>
      </c>
      <c r="T56" s="39">
        <f t="shared" si="15"/>
        <v>0</v>
      </c>
      <c r="V56" s="79">
        <v>2064</v>
      </c>
      <c r="W56" s="36">
        <f t="shared" si="11"/>
        <v>147603.91257286686</v>
      </c>
      <c r="X56" s="37">
        <f t="shared" si="17"/>
        <v>0</v>
      </c>
      <c r="Y56" s="37">
        <v>0</v>
      </c>
      <c r="Z56" s="37">
        <f t="shared" si="7"/>
        <v>0</v>
      </c>
      <c r="AA56" s="37">
        <f t="shared" si="8"/>
        <v>147603.91257286686</v>
      </c>
      <c r="AB56" s="82">
        <f t="shared" si="12"/>
        <v>0.02</v>
      </c>
      <c r="AC56" s="37">
        <f t="shared" si="13"/>
        <v>2952.078251457337</v>
      </c>
      <c r="AD56" s="39">
        <f t="shared" si="9"/>
        <v>150555.9908243242</v>
      </c>
      <c r="AE56"/>
    </row>
    <row r="57" spans="1:31" x14ac:dyDescent="0.25">
      <c r="A57" s="6">
        <v>2065</v>
      </c>
      <c r="B57" s="36">
        <f>'Cost Source Tab'!AR57</f>
        <v>3582.6193302026286</v>
      </c>
      <c r="C57" s="37">
        <f>'Cost Source Tab'!AS57</f>
        <v>0</v>
      </c>
      <c r="D57" s="39">
        <f>'Cost Source Tab'!AT57</f>
        <v>0</v>
      </c>
      <c r="E57" s="37"/>
      <c r="F57" s="36">
        <v>0</v>
      </c>
      <c r="G57" s="37">
        <v>0</v>
      </c>
      <c r="H57" s="37">
        <v>0</v>
      </c>
      <c r="I57" s="39">
        <v>0</v>
      </c>
      <c r="J57" s="66"/>
      <c r="K57" s="79">
        <v>2065</v>
      </c>
      <c r="L57" s="36">
        <f t="shared" si="5"/>
        <v>0</v>
      </c>
      <c r="M57" s="80">
        <f t="shared" si="14"/>
        <v>0</v>
      </c>
      <c r="N57" s="65">
        <f t="shared" si="10"/>
        <v>1</v>
      </c>
      <c r="O57" s="65">
        <f>PRODUCT($N$7:N57)</f>
        <v>1</v>
      </c>
      <c r="P57" s="39">
        <f t="shared" si="6"/>
        <v>0</v>
      </c>
      <c r="Q57" s="37"/>
      <c r="R57" s="36">
        <f>'Cost Source Tab'!AX57</f>
        <v>0</v>
      </c>
      <c r="S57" s="37">
        <f t="shared" si="16"/>
        <v>0</v>
      </c>
      <c r="T57" s="39">
        <f t="shared" si="15"/>
        <v>0</v>
      </c>
      <c r="V57" s="79">
        <v>2065</v>
      </c>
      <c r="W57" s="36">
        <f t="shared" si="11"/>
        <v>150555.9908243242</v>
      </c>
      <c r="X57" s="37">
        <f t="shared" si="17"/>
        <v>0</v>
      </c>
      <c r="Y57" s="37">
        <v>0</v>
      </c>
      <c r="Z57" s="37">
        <f t="shared" si="7"/>
        <v>0</v>
      </c>
      <c r="AA57" s="37">
        <f t="shared" si="8"/>
        <v>150555.9908243242</v>
      </c>
      <c r="AB57" s="82">
        <f t="shared" si="12"/>
        <v>0.02</v>
      </c>
      <c r="AC57" s="37">
        <f t="shared" si="13"/>
        <v>3011.1198164864841</v>
      </c>
      <c r="AD57" s="39">
        <f t="shared" si="9"/>
        <v>153567.11064081069</v>
      </c>
      <c r="AE57"/>
    </row>
    <row r="58" spans="1:31" x14ac:dyDescent="0.25">
      <c r="A58" s="6">
        <v>2066</v>
      </c>
      <c r="B58" s="36">
        <f>'Cost Source Tab'!AR58</f>
        <v>3632.6193302026286</v>
      </c>
      <c r="C58" s="37">
        <f>'Cost Source Tab'!AS58</f>
        <v>0</v>
      </c>
      <c r="D58" s="39">
        <f>'Cost Source Tab'!AT58</f>
        <v>0</v>
      </c>
      <c r="E58" s="37"/>
      <c r="F58" s="36">
        <v>0</v>
      </c>
      <c r="G58" s="37">
        <v>0</v>
      </c>
      <c r="H58" s="37">
        <v>0</v>
      </c>
      <c r="I58" s="39">
        <v>0</v>
      </c>
      <c r="J58" s="66"/>
      <c r="K58" s="79">
        <v>2066</v>
      </c>
      <c r="L58" s="36">
        <f t="shared" si="5"/>
        <v>0</v>
      </c>
      <c r="M58" s="80">
        <f t="shared" si="14"/>
        <v>0</v>
      </c>
      <c r="N58" s="65">
        <f t="shared" si="10"/>
        <v>1</v>
      </c>
      <c r="O58" s="65">
        <f>PRODUCT($N$7:N58)</f>
        <v>1</v>
      </c>
      <c r="P58" s="39">
        <f t="shared" si="6"/>
        <v>0</v>
      </c>
      <c r="Q58" s="37"/>
      <c r="R58" s="36">
        <f>'Cost Source Tab'!AX58</f>
        <v>0</v>
      </c>
      <c r="S58" s="37">
        <f t="shared" si="16"/>
        <v>0</v>
      </c>
      <c r="T58" s="39">
        <f t="shared" si="15"/>
        <v>0</v>
      </c>
      <c r="V58" s="79">
        <v>2066</v>
      </c>
      <c r="W58" s="36">
        <f t="shared" si="11"/>
        <v>153567.11064081069</v>
      </c>
      <c r="X58" s="37">
        <f t="shared" si="17"/>
        <v>0</v>
      </c>
      <c r="Y58" s="37">
        <v>0</v>
      </c>
      <c r="Z58" s="37">
        <f t="shared" si="7"/>
        <v>0</v>
      </c>
      <c r="AA58" s="37">
        <f t="shared" si="8"/>
        <v>153567.11064081069</v>
      </c>
      <c r="AB58" s="82">
        <f t="shared" si="12"/>
        <v>0.02</v>
      </c>
      <c r="AC58" s="37">
        <f t="shared" si="13"/>
        <v>3071.3422128162138</v>
      </c>
      <c r="AD58" s="39">
        <f t="shared" si="9"/>
        <v>156638.45285362689</v>
      </c>
      <c r="AE58"/>
    </row>
    <row r="59" spans="1:31" x14ac:dyDescent="0.25">
      <c r="A59" s="6">
        <v>2067</v>
      </c>
      <c r="B59" s="36">
        <f>'Cost Source Tab'!AR59</f>
        <v>3582.6193302026286</v>
      </c>
      <c r="C59" s="37">
        <f>'Cost Source Tab'!AS59</f>
        <v>0</v>
      </c>
      <c r="D59" s="39">
        <f>'Cost Source Tab'!AT59</f>
        <v>0</v>
      </c>
      <c r="E59" s="37"/>
      <c r="F59" s="36">
        <v>0</v>
      </c>
      <c r="G59" s="37">
        <v>0</v>
      </c>
      <c r="H59" s="37">
        <v>0</v>
      </c>
      <c r="I59" s="39">
        <v>0</v>
      </c>
      <c r="J59" s="66"/>
      <c r="K59" s="79">
        <v>2067</v>
      </c>
      <c r="L59" s="36">
        <f t="shared" si="5"/>
        <v>0</v>
      </c>
      <c r="M59" s="80">
        <f t="shared" si="14"/>
        <v>0</v>
      </c>
      <c r="N59" s="65">
        <f t="shared" si="10"/>
        <v>1</v>
      </c>
      <c r="O59" s="65">
        <f>PRODUCT($N$7:N59)</f>
        <v>1</v>
      </c>
      <c r="P59" s="39">
        <f t="shared" si="6"/>
        <v>0</v>
      </c>
      <c r="Q59" s="37"/>
      <c r="R59" s="36">
        <f>'Cost Source Tab'!AX59</f>
        <v>0</v>
      </c>
      <c r="S59" s="37">
        <f t="shared" si="16"/>
        <v>0</v>
      </c>
      <c r="T59" s="39">
        <f t="shared" si="15"/>
        <v>0</v>
      </c>
      <c r="V59" s="79">
        <v>2067</v>
      </c>
      <c r="W59" s="36">
        <f t="shared" si="11"/>
        <v>156638.45285362689</v>
      </c>
      <c r="X59" s="37">
        <f t="shared" si="17"/>
        <v>0</v>
      </c>
      <c r="Y59" s="37">
        <v>0</v>
      </c>
      <c r="Z59" s="37">
        <f t="shared" si="7"/>
        <v>0</v>
      </c>
      <c r="AA59" s="37">
        <f t="shared" si="8"/>
        <v>156638.45285362689</v>
      </c>
      <c r="AB59" s="82">
        <f t="shared" si="12"/>
        <v>0.02</v>
      </c>
      <c r="AC59" s="37">
        <f t="shared" si="13"/>
        <v>3132.7690570725381</v>
      </c>
      <c r="AD59" s="39">
        <f t="shared" si="9"/>
        <v>159771.22191069942</v>
      </c>
      <c r="AE59"/>
    </row>
    <row r="60" spans="1:31" x14ac:dyDescent="0.25">
      <c r="A60" s="6">
        <v>2068</v>
      </c>
      <c r="B60" s="36">
        <f>'Cost Source Tab'!AR60</f>
        <v>43276.665450000008</v>
      </c>
      <c r="C60" s="37">
        <f>'Cost Source Tab'!AS60</f>
        <v>0</v>
      </c>
      <c r="D60" s="39">
        <f>'Cost Source Tab'!AT60</f>
        <v>577.61770000000001</v>
      </c>
      <c r="E60" s="37"/>
      <c r="F60" s="36">
        <v>0</v>
      </c>
      <c r="G60" s="37">
        <v>0</v>
      </c>
      <c r="H60" s="37">
        <v>0</v>
      </c>
      <c r="I60" s="39">
        <v>0</v>
      </c>
      <c r="J60" s="66"/>
      <c r="K60" s="79">
        <v>2068</v>
      </c>
      <c r="L60" s="36">
        <f t="shared" si="5"/>
        <v>0</v>
      </c>
      <c r="M60" s="80">
        <f t="shared" si="14"/>
        <v>0</v>
      </c>
      <c r="N60" s="65">
        <f t="shared" si="10"/>
        <v>1</v>
      </c>
      <c r="O60" s="65">
        <f>PRODUCT($N$7:N60)</f>
        <v>1</v>
      </c>
      <c r="P60" s="39">
        <f t="shared" si="6"/>
        <v>0</v>
      </c>
      <c r="Q60" s="37"/>
      <c r="R60" s="36">
        <f>'Cost Source Tab'!AX60</f>
        <v>0</v>
      </c>
      <c r="S60" s="37">
        <f t="shared" si="16"/>
        <v>0</v>
      </c>
      <c r="T60" s="39">
        <f t="shared" si="15"/>
        <v>0</v>
      </c>
      <c r="V60" s="79">
        <v>2068</v>
      </c>
      <c r="W60" s="36">
        <f t="shared" si="11"/>
        <v>159771.22191069942</v>
      </c>
      <c r="X60" s="37">
        <f t="shared" si="17"/>
        <v>0</v>
      </c>
      <c r="Y60" s="37">
        <v>0</v>
      </c>
      <c r="Z60" s="37">
        <f t="shared" si="7"/>
        <v>0</v>
      </c>
      <c r="AA60" s="37">
        <f t="shared" si="8"/>
        <v>159771.22191069942</v>
      </c>
      <c r="AB60" s="82">
        <f t="shared" si="12"/>
        <v>0.02</v>
      </c>
      <c r="AC60" s="37">
        <f t="shared" si="13"/>
        <v>3195.4244382139882</v>
      </c>
      <c r="AD60" s="39">
        <f t="shared" si="9"/>
        <v>162966.6463489134</v>
      </c>
      <c r="AE60"/>
    </row>
    <row r="61" spans="1:31" x14ac:dyDescent="0.25">
      <c r="A61" s="6">
        <v>2069</v>
      </c>
      <c r="B61" s="36">
        <f>'Cost Source Tab'!AR61</f>
        <v>92030.054280304554</v>
      </c>
      <c r="C61" s="37">
        <f>'Cost Source Tab'!AS61</f>
        <v>0</v>
      </c>
      <c r="D61" s="39">
        <f>'Cost Source Tab'!AT61</f>
        <v>466.43201867124469</v>
      </c>
      <c r="E61" s="37"/>
      <c r="F61" s="36">
        <v>0</v>
      </c>
      <c r="G61" s="37">
        <v>0</v>
      </c>
      <c r="H61" s="37">
        <v>0</v>
      </c>
      <c r="I61" s="39">
        <v>0</v>
      </c>
      <c r="J61" s="66"/>
      <c r="K61" s="79">
        <v>2069</v>
      </c>
      <c r="L61" s="36">
        <f t="shared" si="5"/>
        <v>0</v>
      </c>
      <c r="M61" s="80">
        <f t="shared" si="14"/>
        <v>0</v>
      </c>
      <c r="N61" s="65">
        <f t="shared" si="10"/>
        <v>1</v>
      </c>
      <c r="O61" s="65">
        <f>PRODUCT($N$7:N61)</f>
        <v>1</v>
      </c>
      <c r="P61" s="39">
        <f t="shared" si="6"/>
        <v>0</v>
      </c>
      <c r="Q61" s="37"/>
      <c r="R61" s="36">
        <f>'Cost Source Tab'!AX61</f>
        <v>0</v>
      </c>
      <c r="S61" s="37">
        <f t="shared" si="16"/>
        <v>0</v>
      </c>
      <c r="T61" s="39">
        <f t="shared" si="15"/>
        <v>0</v>
      </c>
      <c r="V61" s="79">
        <v>2069</v>
      </c>
      <c r="W61" s="36">
        <f t="shared" si="11"/>
        <v>162966.6463489134</v>
      </c>
      <c r="X61" s="37">
        <f t="shared" si="17"/>
        <v>0</v>
      </c>
      <c r="Y61" s="37">
        <v>0</v>
      </c>
      <c r="Z61" s="37">
        <f t="shared" si="7"/>
        <v>0</v>
      </c>
      <c r="AA61" s="37">
        <f t="shared" si="8"/>
        <v>162966.6463489134</v>
      </c>
      <c r="AB61" s="82">
        <f t="shared" si="12"/>
        <v>0.02</v>
      </c>
      <c r="AC61" s="37">
        <f t="shared" si="13"/>
        <v>3259.332926978268</v>
      </c>
      <c r="AD61" s="39">
        <f t="shared" si="9"/>
        <v>166225.97927589167</v>
      </c>
      <c r="AE61"/>
    </row>
    <row r="62" spans="1:31" x14ac:dyDescent="0.25">
      <c r="A62" s="6">
        <v>2070</v>
      </c>
      <c r="B62" s="36">
        <f>'Cost Source Tab'!AR62</f>
        <v>104518.79210655436</v>
      </c>
      <c r="C62" s="37">
        <f>'Cost Source Tab'!AS62</f>
        <v>0</v>
      </c>
      <c r="D62" s="39">
        <f>'Cost Source Tab'!AT62</f>
        <v>396.02784907663954</v>
      </c>
      <c r="E62" s="37"/>
      <c r="F62" s="36">
        <v>0</v>
      </c>
      <c r="G62" s="37">
        <v>0</v>
      </c>
      <c r="H62" s="37">
        <v>0</v>
      </c>
      <c r="I62" s="39">
        <v>0</v>
      </c>
      <c r="J62" s="66"/>
      <c r="K62" s="79">
        <v>2070</v>
      </c>
      <c r="L62" s="36">
        <f t="shared" si="5"/>
        <v>0</v>
      </c>
      <c r="M62" s="80">
        <f t="shared" si="14"/>
        <v>0</v>
      </c>
      <c r="N62" s="65">
        <f t="shared" si="10"/>
        <v>1</v>
      </c>
      <c r="O62" s="65">
        <f>PRODUCT($N$7:N62)</f>
        <v>1</v>
      </c>
      <c r="P62" s="39">
        <f t="shared" si="6"/>
        <v>0</v>
      </c>
      <c r="Q62" s="37"/>
      <c r="R62" s="36">
        <f>'Cost Source Tab'!AX62</f>
        <v>0</v>
      </c>
      <c r="S62" s="37">
        <f t="shared" si="16"/>
        <v>0</v>
      </c>
      <c r="T62" s="39">
        <f t="shared" si="15"/>
        <v>0</v>
      </c>
      <c r="V62" s="79">
        <v>2070</v>
      </c>
      <c r="W62" s="36">
        <f t="shared" si="11"/>
        <v>166225.97927589167</v>
      </c>
      <c r="X62" s="37">
        <f t="shared" si="17"/>
        <v>0</v>
      </c>
      <c r="Y62" s="37">
        <v>0</v>
      </c>
      <c r="Z62" s="37">
        <f t="shared" si="7"/>
        <v>0</v>
      </c>
      <c r="AA62" s="37">
        <f t="shared" si="8"/>
        <v>166225.97927589167</v>
      </c>
      <c r="AB62" s="82">
        <f t="shared" si="12"/>
        <v>0.02</v>
      </c>
      <c r="AC62" s="37">
        <f t="shared" si="13"/>
        <v>3324.5195855178335</v>
      </c>
      <c r="AD62" s="39">
        <f t="shared" si="9"/>
        <v>169550.49886140952</v>
      </c>
      <c r="AE62"/>
    </row>
    <row r="63" spans="1:31" x14ac:dyDescent="0.25">
      <c r="A63" s="6">
        <v>2071</v>
      </c>
      <c r="B63" s="36">
        <f>'Cost Source Tab'!AR63</f>
        <v>84523.847791608467</v>
      </c>
      <c r="C63" s="37">
        <f>'Cost Source Tab'!AS63</f>
        <v>0</v>
      </c>
      <c r="D63" s="39">
        <f>'Cost Source Tab'!AT63</f>
        <v>1673.8939426503339</v>
      </c>
      <c r="E63" s="37"/>
      <c r="F63" s="36">
        <v>0</v>
      </c>
      <c r="G63" s="37">
        <v>0</v>
      </c>
      <c r="H63" s="37">
        <v>0</v>
      </c>
      <c r="I63" s="39">
        <v>0</v>
      </c>
      <c r="J63" s="66"/>
      <c r="K63" s="79">
        <v>2071</v>
      </c>
      <c r="L63" s="36">
        <f t="shared" si="5"/>
        <v>0</v>
      </c>
      <c r="M63" s="80">
        <f t="shared" si="14"/>
        <v>0</v>
      </c>
      <c r="N63" s="65">
        <f t="shared" si="10"/>
        <v>1</v>
      </c>
      <c r="O63" s="65">
        <f>PRODUCT($N$7:N63)</f>
        <v>1</v>
      </c>
      <c r="P63" s="39">
        <f t="shared" si="6"/>
        <v>0</v>
      </c>
      <c r="Q63" s="37"/>
      <c r="R63" s="36">
        <f>'Cost Source Tab'!AX63</f>
        <v>0</v>
      </c>
      <c r="S63" s="37">
        <f t="shared" si="16"/>
        <v>0</v>
      </c>
      <c r="T63" s="39">
        <f t="shared" si="15"/>
        <v>0</v>
      </c>
      <c r="V63" s="79">
        <v>2071</v>
      </c>
      <c r="W63" s="36">
        <f t="shared" si="11"/>
        <v>169550.49886140952</v>
      </c>
      <c r="X63" s="37">
        <f t="shared" si="17"/>
        <v>0</v>
      </c>
      <c r="Y63" s="37">
        <v>0</v>
      </c>
      <c r="Z63" s="37">
        <f t="shared" si="7"/>
        <v>0</v>
      </c>
      <c r="AA63" s="37">
        <f t="shared" si="8"/>
        <v>169550.49886140952</v>
      </c>
      <c r="AB63" s="82">
        <f t="shared" si="12"/>
        <v>0.02</v>
      </c>
      <c r="AC63" s="37">
        <f t="shared" si="13"/>
        <v>3391.0099772281906</v>
      </c>
      <c r="AD63" s="39">
        <f t="shared" si="9"/>
        <v>172941.5088386377</v>
      </c>
      <c r="AE63"/>
    </row>
    <row r="64" spans="1:31" x14ac:dyDescent="0.25">
      <c r="A64" s="6">
        <v>2072</v>
      </c>
      <c r="B64" s="36">
        <f>'Cost Source Tab'!AR64</f>
        <v>84953.007922544377</v>
      </c>
      <c r="C64" s="37">
        <f>'Cost Source Tab'!AS64</f>
        <v>0</v>
      </c>
      <c r="D64" s="39">
        <f>'Cost Source Tab'!AT64</f>
        <v>1678.4799534521158</v>
      </c>
      <c r="E64" s="37"/>
      <c r="F64" s="36">
        <v>0</v>
      </c>
      <c r="G64" s="37">
        <v>0</v>
      </c>
      <c r="H64" s="37">
        <v>0</v>
      </c>
      <c r="I64" s="39">
        <v>0</v>
      </c>
      <c r="J64" s="66"/>
      <c r="K64" s="79">
        <v>2072</v>
      </c>
      <c r="L64" s="36">
        <f t="shared" si="5"/>
        <v>0</v>
      </c>
      <c r="M64" s="80">
        <f t="shared" si="14"/>
        <v>0</v>
      </c>
      <c r="N64" s="65">
        <f t="shared" si="10"/>
        <v>1</v>
      </c>
      <c r="O64" s="65">
        <f>PRODUCT($N$7:N64)</f>
        <v>1</v>
      </c>
      <c r="P64" s="39">
        <f t="shared" si="6"/>
        <v>0</v>
      </c>
      <c r="Q64" s="37"/>
      <c r="R64" s="36">
        <f>'Cost Source Tab'!AX64</f>
        <v>0</v>
      </c>
      <c r="S64" s="37">
        <f t="shared" si="16"/>
        <v>0</v>
      </c>
      <c r="T64" s="39">
        <f t="shared" si="15"/>
        <v>0</v>
      </c>
      <c r="V64" s="79">
        <v>2072</v>
      </c>
      <c r="W64" s="36">
        <f t="shared" si="11"/>
        <v>172941.5088386377</v>
      </c>
      <c r="X64" s="37">
        <f t="shared" si="17"/>
        <v>0</v>
      </c>
      <c r="Y64" s="37">
        <v>0</v>
      </c>
      <c r="Z64" s="37">
        <f t="shared" si="7"/>
        <v>0</v>
      </c>
      <c r="AA64" s="37">
        <f t="shared" si="8"/>
        <v>172941.5088386377</v>
      </c>
      <c r="AB64" s="82">
        <f t="shared" si="12"/>
        <v>0.02</v>
      </c>
      <c r="AC64" s="37">
        <f t="shared" si="13"/>
        <v>3458.8301767727539</v>
      </c>
      <c r="AD64" s="39">
        <f t="shared" si="9"/>
        <v>176400.33901541046</v>
      </c>
      <c r="AE64"/>
    </row>
    <row r="65" spans="1:31" x14ac:dyDescent="0.25">
      <c r="A65" s="6">
        <v>2073</v>
      </c>
      <c r="B65" s="36">
        <f>'Cost Source Tab'!AR65</f>
        <v>50138.947789164202</v>
      </c>
      <c r="C65" s="37">
        <f>'Cost Source Tab'!AS65</f>
        <v>0</v>
      </c>
      <c r="D65" s="39">
        <f>'Cost Source Tab'!AT65</f>
        <v>1403.4812938460161</v>
      </c>
      <c r="E65" s="37"/>
      <c r="F65" s="36">
        <v>0</v>
      </c>
      <c r="G65" s="37">
        <v>0</v>
      </c>
      <c r="H65" s="37">
        <v>0</v>
      </c>
      <c r="I65" s="39">
        <v>0</v>
      </c>
      <c r="J65" s="66"/>
      <c r="K65" s="79">
        <v>2073</v>
      </c>
      <c r="L65" s="36">
        <f t="shared" si="5"/>
        <v>0</v>
      </c>
      <c r="M65" s="80">
        <f t="shared" si="14"/>
        <v>0</v>
      </c>
      <c r="N65" s="65">
        <f t="shared" si="10"/>
        <v>1</v>
      </c>
      <c r="O65" s="65">
        <f>PRODUCT($N$7:N65)</f>
        <v>1</v>
      </c>
      <c r="P65" s="39">
        <f t="shared" si="6"/>
        <v>0</v>
      </c>
      <c r="Q65" s="37"/>
      <c r="R65" s="36">
        <f>'Cost Source Tab'!AX65</f>
        <v>0</v>
      </c>
      <c r="S65" s="37">
        <f t="shared" si="16"/>
        <v>0</v>
      </c>
      <c r="T65" s="39">
        <f t="shared" si="15"/>
        <v>0</v>
      </c>
      <c r="V65" s="79">
        <v>2073</v>
      </c>
      <c r="W65" s="36">
        <f t="shared" si="11"/>
        <v>176400.33901541046</v>
      </c>
      <c r="X65" s="37">
        <f t="shared" si="17"/>
        <v>0</v>
      </c>
      <c r="Y65" s="37">
        <v>0</v>
      </c>
      <c r="Z65" s="37">
        <f t="shared" si="7"/>
        <v>0</v>
      </c>
      <c r="AA65" s="37">
        <f t="shared" si="8"/>
        <v>176400.33901541046</v>
      </c>
      <c r="AB65" s="82">
        <f t="shared" si="12"/>
        <v>0.02</v>
      </c>
      <c r="AC65" s="37">
        <f t="shared" si="13"/>
        <v>3528.0067803082093</v>
      </c>
      <c r="AD65" s="39">
        <f t="shared" si="9"/>
        <v>179928.34579571866</v>
      </c>
      <c r="AE65"/>
    </row>
    <row r="66" spans="1:31" x14ac:dyDescent="0.25">
      <c r="A66" s="6">
        <v>2074</v>
      </c>
      <c r="B66" s="36">
        <f>'Cost Source Tab'!AR66</f>
        <v>511.81760583941605</v>
      </c>
      <c r="C66" s="37">
        <f>'Cost Source Tab'!AS66</f>
        <v>0</v>
      </c>
      <c r="D66" s="39">
        <f>'Cost Source Tab'!AT66</f>
        <v>34307.598279197075</v>
      </c>
      <c r="E66" s="37"/>
      <c r="F66" s="36">
        <v>0</v>
      </c>
      <c r="G66" s="37">
        <v>0</v>
      </c>
      <c r="H66" s="37">
        <v>0</v>
      </c>
      <c r="I66" s="39">
        <v>0</v>
      </c>
      <c r="J66" s="66"/>
      <c r="K66" s="79">
        <v>2074</v>
      </c>
      <c r="L66" s="36">
        <f t="shared" si="5"/>
        <v>0</v>
      </c>
      <c r="M66" s="80">
        <f t="shared" si="14"/>
        <v>0</v>
      </c>
      <c r="N66" s="65">
        <f t="shared" si="10"/>
        <v>1</v>
      </c>
      <c r="O66" s="65">
        <f>PRODUCT($N$7:N66)</f>
        <v>1</v>
      </c>
      <c r="P66" s="39">
        <f t="shared" si="6"/>
        <v>0</v>
      </c>
      <c r="Q66" s="37"/>
      <c r="R66" s="36">
        <f>'Cost Source Tab'!AX66</f>
        <v>0</v>
      </c>
      <c r="S66" s="37">
        <f t="shared" si="16"/>
        <v>0</v>
      </c>
      <c r="T66" s="39">
        <f t="shared" si="15"/>
        <v>0</v>
      </c>
      <c r="V66" s="79">
        <v>2074</v>
      </c>
      <c r="W66" s="36">
        <f t="shared" si="11"/>
        <v>179928.34579571866</v>
      </c>
      <c r="X66" s="37">
        <f t="shared" si="17"/>
        <v>0</v>
      </c>
      <c r="Y66" s="37">
        <v>0</v>
      </c>
      <c r="Z66" s="37">
        <f t="shared" si="7"/>
        <v>0</v>
      </c>
      <c r="AA66" s="37">
        <f t="shared" si="8"/>
        <v>179928.34579571866</v>
      </c>
      <c r="AB66" s="82">
        <f t="shared" si="12"/>
        <v>0.02</v>
      </c>
      <c r="AC66" s="37">
        <f t="shared" si="13"/>
        <v>3598.5669159143731</v>
      </c>
      <c r="AD66" s="39">
        <f t="shared" si="9"/>
        <v>183526.91271163305</v>
      </c>
      <c r="AE66"/>
    </row>
    <row r="67" spans="1:31" x14ac:dyDescent="0.25">
      <c r="A67" s="6">
        <v>2075</v>
      </c>
      <c r="B67" s="36">
        <f>'Cost Source Tab'!AR67</f>
        <v>295.35295398460153</v>
      </c>
      <c r="C67" s="37">
        <f>'Cost Source Tab'!AS67</f>
        <v>0</v>
      </c>
      <c r="D67" s="39">
        <f>'Cost Source Tab'!AT67</f>
        <v>16641.827134306568</v>
      </c>
      <c r="E67" s="37"/>
      <c r="F67" s="36">
        <v>0</v>
      </c>
      <c r="G67" s="37">
        <v>0</v>
      </c>
      <c r="H67" s="37">
        <v>0</v>
      </c>
      <c r="I67" s="39">
        <v>0</v>
      </c>
      <c r="J67" s="66"/>
      <c r="K67" s="79">
        <v>2075</v>
      </c>
      <c r="L67" s="36">
        <f t="shared" si="5"/>
        <v>0</v>
      </c>
      <c r="M67" s="80">
        <f t="shared" si="14"/>
        <v>0</v>
      </c>
      <c r="N67" s="65">
        <f t="shared" si="10"/>
        <v>1</v>
      </c>
      <c r="O67" s="65">
        <f>PRODUCT($N$7:N67)</f>
        <v>1</v>
      </c>
      <c r="P67" s="39">
        <f t="shared" si="6"/>
        <v>0</v>
      </c>
      <c r="Q67" s="37"/>
      <c r="R67" s="36">
        <f>'Cost Source Tab'!AX67</f>
        <v>0</v>
      </c>
      <c r="S67" s="37">
        <f t="shared" si="16"/>
        <v>0</v>
      </c>
      <c r="T67" s="39">
        <f t="shared" si="15"/>
        <v>0</v>
      </c>
      <c r="V67" s="79">
        <v>2075</v>
      </c>
      <c r="W67" s="36">
        <f t="shared" si="11"/>
        <v>183526.91271163305</v>
      </c>
      <c r="X67" s="37">
        <f t="shared" si="17"/>
        <v>0</v>
      </c>
      <c r="Y67" s="37">
        <v>0</v>
      </c>
      <c r="Z67" s="37">
        <f t="shared" si="7"/>
        <v>0</v>
      </c>
      <c r="AA67" s="37">
        <f t="shared" si="8"/>
        <v>183526.91271163305</v>
      </c>
      <c r="AB67" s="82">
        <f t="shared" si="12"/>
        <v>0.02</v>
      </c>
      <c r="AC67" s="37">
        <f t="shared" si="13"/>
        <v>3670.5382542326611</v>
      </c>
      <c r="AD67" s="39">
        <f t="shared" si="9"/>
        <v>187197.45096586572</v>
      </c>
      <c r="AE67"/>
    </row>
    <row r="68" spans="1:31" x14ac:dyDescent="0.25">
      <c r="A68" s="6">
        <v>2076</v>
      </c>
      <c r="B68" s="36">
        <f>'Cost Source Tab'!AR68</f>
        <v>0</v>
      </c>
      <c r="C68" s="37">
        <f>'Cost Source Tab'!AS68</f>
        <v>0</v>
      </c>
      <c r="D68" s="39">
        <f>'Cost Source Tab'!AT68</f>
        <v>0</v>
      </c>
      <c r="E68" s="37"/>
      <c r="F68" s="36">
        <v>0</v>
      </c>
      <c r="G68" s="37">
        <v>0</v>
      </c>
      <c r="H68" s="37">
        <v>0</v>
      </c>
      <c r="I68" s="39">
        <v>0</v>
      </c>
      <c r="J68" s="66"/>
      <c r="K68" s="79">
        <v>2076</v>
      </c>
      <c r="L68" s="36">
        <f t="shared" si="5"/>
        <v>0</v>
      </c>
      <c r="M68" s="80">
        <f t="shared" si="14"/>
        <v>0</v>
      </c>
      <c r="N68" s="65">
        <f t="shared" si="10"/>
        <v>1</v>
      </c>
      <c r="O68" s="65">
        <f>PRODUCT($N$7:N68)</f>
        <v>1</v>
      </c>
      <c r="P68" s="39">
        <f t="shared" si="6"/>
        <v>0</v>
      </c>
      <c r="Q68" s="37"/>
      <c r="R68" s="36">
        <f>'Cost Source Tab'!AX68</f>
        <v>0</v>
      </c>
      <c r="S68" s="37">
        <f t="shared" si="16"/>
        <v>0</v>
      </c>
      <c r="T68" s="39">
        <f t="shared" si="15"/>
        <v>0</v>
      </c>
      <c r="V68" s="79">
        <v>2076</v>
      </c>
      <c r="W68" s="36">
        <f t="shared" si="11"/>
        <v>187197.45096586572</v>
      </c>
      <c r="X68" s="37">
        <f t="shared" si="17"/>
        <v>0</v>
      </c>
      <c r="Y68" s="37">
        <v>0</v>
      </c>
      <c r="Z68" s="37">
        <f t="shared" si="7"/>
        <v>0</v>
      </c>
      <c r="AA68" s="37">
        <f t="shared" si="8"/>
        <v>187197.45096586572</v>
      </c>
      <c r="AB68" s="82">
        <f t="shared" si="12"/>
        <v>0.02</v>
      </c>
      <c r="AC68" s="37">
        <f t="shared" si="13"/>
        <v>3743.9490193173147</v>
      </c>
      <c r="AD68" s="39">
        <f t="shared" si="9"/>
        <v>190941.39998518303</v>
      </c>
      <c r="AE68"/>
    </row>
    <row r="69" spans="1:31" ht="15.75" thickBot="1" x14ac:dyDescent="0.3">
      <c r="A69" s="6"/>
      <c r="B69" s="69"/>
      <c r="C69" s="70"/>
      <c r="D69" s="71"/>
      <c r="E69" s="66"/>
      <c r="F69" s="69"/>
      <c r="G69" s="70"/>
      <c r="H69" s="70"/>
      <c r="I69" s="71"/>
      <c r="J69" s="66"/>
      <c r="K69" s="66"/>
      <c r="L69" s="43"/>
      <c r="M69" s="44"/>
      <c r="N69" s="44"/>
      <c r="O69" s="44"/>
      <c r="P69" s="45"/>
      <c r="Q69" s="37"/>
      <c r="R69" s="43"/>
      <c r="S69" s="44"/>
      <c r="T69" s="45"/>
      <c r="W69" s="43"/>
      <c r="X69" s="44"/>
      <c r="Y69" s="44"/>
      <c r="Z69" s="44"/>
      <c r="AA69" s="44"/>
      <c r="AB69" s="44"/>
      <c r="AC69" s="44"/>
      <c r="AD69" s="45"/>
      <c r="AE69"/>
    </row>
    <row r="70" spans="1:31" ht="16.5" thickTop="1" thickBot="1" x14ac:dyDescent="0.3">
      <c r="A70" s="3"/>
      <c r="B70" s="40">
        <f>SUM(B6:B68)</f>
        <v>817219.46140599984</v>
      </c>
      <c r="C70" s="41">
        <f>SUM(C6:C68)</f>
        <v>368347.23500000045</v>
      </c>
      <c r="D70" s="42">
        <f>SUM(D6:D68)</f>
        <v>57145.358171199987</v>
      </c>
      <c r="E70" s="37"/>
      <c r="F70" s="40">
        <f>SUM(F6:F68)</f>
        <v>763203.73611599987</v>
      </c>
      <c r="G70" s="41">
        <f>SUM(G6:G68)</f>
        <v>0</v>
      </c>
      <c r="H70" s="41">
        <f>SUM(H6:H68)</f>
        <v>368347.23500000045</v>
      </c>
      <c r="I70" s="42">
        <f>SUM(I6:I68)</f>
        <v>57145.358171199987</v>
      </c>
      <c r="J70" s="20"/>
      <c r="K70" s="20"/>
      <c r="L70" s="40">
        <f>SUM(L6:L68)</f>
        <v>1188696.3292871998</v>
      </c>
      <c r="M70" s="41"/>
      <c r="N70" s="41"/>
      <c r="O70" s="41"/>
      <c r="P70" s="42">
        <f>SUM(P6:P68)</f>
        <v>1188696.3292871998</v>
      </c>
      <c r="Q70" s="37"/>
      <c r="R70" s="40">
        <f>SUM(R6:R68)</f>
        <v>279779.31899999978</v>
      </c>
      <c r="S70" s="41">
        <f>SUM(S6:S68)</f>
        <v>279779.31899999978</v>
      </c>
      <c r="T70" s="42">
        <f>SUM(T6:T68)</f>
        <v>251801.38710000023</v>
      </c>
      <c r="W70" s="40">
        <f>W6</f>
        <v>653292</v>
      </c>
      <c r="X70" s="41">
        <f>SUM(X6:X68)</f>
        <v>1188696.3292871998</v>
      </c>
      <c r="Y70" s="41">
        <f>SUM(Y6:Y68)</f>
        <v>0</v>
      </c>
      <c r="Z70" s="41">
        <f>SUM(Z6:Z68)</f>
        <v>251801.38710000023</v>
      </c>
      <c r="AA70" s="41"/>
      <c r="AB70" s="41"/>
      <c r="AC70" s="41">
        <f>SUM(AC6:AC68)</f>
        <v>474544.34217238292</v>
      </c>
      <c r="AD70" s="42">
        <f>AD68</f>
        <v>190941.39998518303</v>
      </c>
      <c r="AE70"/>
    </row>
    <row r="71" spans="1:3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R71" s="37"/>
      <c r="S71" s="37"/>
      <c r="T71" s="37"/>
    </row>
    <row r="72" spans="1:3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R72" s="37"/>
      <c r="S72" s="37"/>
      <c r="T72" s="37"/>
      <c r="AE72"/>
    </row>
    <row r="73" spans="1:31" x14ac:dyDescent="0.25">
      <c r="R73" s="37"/>
      <c r="S73" s="37"/>
      <c r="T73" s="37"/>
      <c r="AE73"/>
    </row>
    <row r="74" spans="1:31" x14ac:dyDescent="0.25">
      <c r="R74" s="37"/>
      <c r="S74" s="37"/>
      <c r="T74" s="37"/>
    </row>
    <row r="75" spans="1:31" x14ac:dyDescent="0.25">
      <c r="R75" s="37"/>
      <c r="S75" s="37"/>
      <c r="T75" s="37"/>
    </row>
    <row r="76" spans="1:31" x14ac:dyDescent="0.25">
      <c r="R76" s="37"/>
      <c r="S76" s="37"/>
      <c r="T76" s="37"/>
    </row>
    <row r="77" spans="1:31" x14ac:dyDescent="0.25">
      <c r="R77" s="37"/>
      <c r="S77" s="37"/>
      <c r="T77" s="37"/>
    </row>
    <row r="78" spans="1:31" x14ac:dyDescent="0.25">
      <c r="R78" s="37"/>
      <c r="S78" s="37"/>
      <c r="T78" s="37"/>
    </row>
    <row r="79" spans="1:31" x14ac:dyDescent="0.25">
      <c r="R79" s="37"/>
      <c r="S79" s="37"/>
      <c r="T79" s="37"/>
    </row>
    <row r="80" spans="1:31" x14ac:dyDescent="0.25">
      <c r="R80" s="37"/>
      <c r="S80" s="37"/>
      <c r="T80" s="37"/>
    </row>
    <row r="81" spans="12:31" x14ac:dyDescent="0.25">
      <c r="L81"/>
      <c r="M81"/>
      <c r="N81"/>
      <c r="O81"/>
      <c r="P81"/>
      <c r="Q81"/>
      <c r="R81" s="37"/>
      <c r="S81" s="37"/>
      <c r="T81" s="37"/>
      <c r="U81"/>
      <c r="V81"/>
      <c r="W81"/>
      <c r="X81"/>
      <c r="Y81"/>
      <c r="Z81"/>
      <c r="AA81"/>
      <c r="AB81"/>
      <c r="AC81"/>
      <c r="AD81"/>
      <c r="AE81"/>
    </row>
    <row r="82" spans="12:31" x14ac:dyDescent="0.25">
      <c r="L82"/>
      <c r="M82"/>
      <c r="N82"/>
      <c r="O82"/>
      <c r="P82"/>
      <c r="Q82"/>
      <c r="R82" s="37"/>
      <c r="S82" s="37"/>
      <c r="T82" s="37"/>
      <c r="U82"/>
      <c r="V82"/>
      <c r="W82"/>
      <c r="X82"/>
      <c r="Y82"/>
      <c r="Z82"/>
      <c r="AA82"/>
      <c r="AB82"/>
      <c r="AC82"/>
      <c r="AD82"/>
      <c r="AE82"/>
    </row>
    <row r="83" spans="12:31" x14ac:dyDescent="0.25">
      <c r="L83"/>
      <c r="M83"/>
      <c r="N83"/>
      <c r="O83"/>
      <c r="P83"/>
      <c r="Q83"/>
      <c r="R83" s="37"/>
      <c r="S83" s="37"/>
      <c r="T83" s="37"/>
      <c r="U83"/>
      <c r="V83"/>
      <c r="W83"/>
      <c r="X83"/>
      <c r="Y83"/>
      <c r="Z83"/>
      <c r="AA83"/>
      <c r="AB83"/>
      <c r="AC83"/>
      <c r="AD83"/>
      <c r="AE83"/>
    </row>
    <row r="84" spans="12:31" x14ac:dyDescent="0.25">
      <c r="L84"/>
      <c r="M84"/>
      <c r="N84"/>
      <c r="O84"/>
      <c r="P84"/>
      <c r="Q84"/>
      <c r="R84" s="37"/>
      <c r="S84" s="37"/>
      <c r="T84" s="37"/>
      <c r="U84"/>
      <c r="V84"/>
      <c r="W84"/>
      <c r="X84"/>
      <c r="Y84"/>
      <c r="Z84"/>
      <c r="AA84"/>
      <c r="AB84"/>
      <c r="AC84"/>
      <c r="AD84"/>
      <c r="AE84"/>
    </row>
    <row r="85" spans="12:31" x14ac:dyDescent="0.25">
      <c r="L85"/>
      <c r="M85"/>
      <c r="N85"/>
      <c r="O85"/>
      <c r="P85"/>
      <c r="Q85"/>
      <c r="R85" s="37"/>
      <c r="S85" s="37"/>
      <c r="T85" s="37"/>
      <c r="U85"/>
      <c r="V85"/>
      <c r="W85"/>
      <c r="X85"/>
      <c r="Y85"/>
      <c r="Z85"/>
      <c r="AA85"/>
      <c r="AB85"/>
      <c r="AC85"/>
      <c r="AD85"/>
      <c r="AE85"/>
    </row>
    <row r="86" spans="12:31" x14ac:dyDescent="0.25">
      <c r="L86"/>
      <c r="M86"/>
      <c r="N86"/>
      <c r="O86"/>
      <c r="P86"/>
      <c r="Q86"/>
      <c r="R86" s="37"/>
      <c r="S86" s="37"/>
      <c r="T86" s="37"/>
      <c r="U86"/>
      <c r="V86"/>
      <c r="W86"/>
      <c r="X86"/>
      <c r="Y86"/>
      <c r="Z86"/>
      <c r="AA86"/>
      <c r="AB86"/>
      <c r="AC86"/>
      <c r="AD86"/>
      <c r="AE86"/>
    </row>
    <row r="87" spans="12:31" x14ac:dyDescent="0.25">
      <c r="L87"/>
      <c r="M87"/>
      <c r="N87"/>
      <c r="O87"/>
      <c r="P87"/>
      <c r="Q87"/>
      <c r="R87" s="37"/>
      <c r="S87" s="37"/>
      <c r="T87" s="37"/>
      <c r="U87"/>
      <c r="V87"/>
      <c r="W87"/>
      <c r="X87"/>
      <c r="Y87"/>
      <c r="Z87"/>
      <c r="AA87"/>
      <c r="AB87"/>
      <c r="AC87"/>
      <c r="AD87"/>
      <c r="AE87"/>
    </row>
    <row r="88" spans="12:31" x14ac:dyDescent="0.25">
      <c r="L88"/>
      <c r="M88"/>
      <c r="N88"/>
      <c r="O88"/>
      <c r="P88"/>
      <c r="Q88"/>
      <c r="R88" s="37"/>
      <c r="S88" s="37"/>
      <c r="T88" s="37"/>
      <c r="U88"/>
      <c r="V88"/>
      <c r="W88"/>
      <c r="X88"/>
      <c r="Y88"/>
      <c r="Z88"/>
      <c r="AA88"/>
      <c r="AB88"/>
      <c r="AC88"/>
      <c r="AD88"/>
      <c r="AE88"/>
    </row>
    <row r="89" spans="12:31" x14ac:dyDescent="0.25">
      <c r="L89"/>
      <c r="M89"/>
      <c r="N89"/>
      <c r="O89"/>
      <c r="P89"/>
      <c r="Q89"/>
      <c r="R89" s="37"/>
      <c r="S89" s="37"/>
      <c r="T89" s="37"/>
      <c r="U89"/>
      <c r="V89"/>
      <c r="W89"/>
      <c r="X89"/>
      <c r="Y89"/>
      <c r="Z89"/>
      <c r="AA89"/>
      <c r="AB89"/>
      <c r="AC89"/>
      <c r="AD89"/>
      <c r="AE89"/>
    </row>
    <row r="90" spans="12:31" x14ac:dyDescent="0.25">
      <c r="L90"/>
      <c r="M90"/>
      <c r="N90"/>
      <c r="O90"/>
      <c r="P90"/>
      <c r="Q90"/>
      <c r="R90" s="37"/>
      <c r="S90" s="37"/>
      <c r="T90" s="37"/>
      <c r="U90"/>
      <c r="V90"/>
      <c r="W90"/>
      <c r="X90"/>
      <c r="Y90"/>
      <c r="Z90"/>
      <c r="AA90"/>
      <c r="AB90"/>
      <c r="AC90"/>
      <c r="AD90"/>
      <c r="AE90"/>
    </row>
    <row r="91" spans="12:31" x14ac:dyDescent="0.25">
      <c r="L91"/>
      <c r="M91"/>
      <c r="N91"/>
      <c r="O91"/>
      <c r="P91"/>
      <c r="Q91"/>
      <c r="R91" s="37"/>
      <c r="S91" s="37"/>
      <c r="T91" s="37"/>
      <c r="U91"/>
      <c r="V91"/>
      <c r="W91"/>
      <c r="X91"/>
      <c r="Y91"/>
      <c r="Z91"/>
      <c r="AA91"/>
      <c r="AB91"/>
      <c r="AC91"/>
      <c r="AD91"/>
      <c r="AE91"/>
    </row>
    <row r="92" spans="12:31" x14ac:dyDescent="0.25">
      <c r="L92"/>
      <c r="M92"/>
      <c r="N92"/>
      <c r="O92"/>
      <c r="P92"/>
      <c r="Q92"/>
      <c r="R92" s="37"/>
      <c r="S92" s="37"/>
      <c r="T92" s="37"/>
      <c r="U92"/>
      <c r="V92"/>
      <c r="W92"/>
      <c r="X92"/>
      <c r="Y92"/>
      <c r="Z92"/>
      <c r="AA92"/>
      <c r="AB92"/>
      <c r="AC92"/>
      <c r="AD92"/>
      <c r="AE92"/>
    </row>
    <row r="93" spans="12:31" x14ac:dyDescent="0.25">
      <c r="L93"/>
      <c r="M93"/>
      <c r="N93"/>
      <c r="O93"/>
      <c r="P93"/>
      <c r="Q93"/>
      <c r="R93" s="37"/>
      <c r="S93" s="37"/>
      <c r="T93" s="37"/>
      <c r="U93"/>
      <c r="V93"/>
      <c r="W93"/>
      <c r="X93"/>
      <c r="Y93"/>
      <c r="Z93"/>
      <c r="AA93"/>
      <c r="AB93"/>
      <c r="AC93"/>
      <c r="AD93"/>
      <c r="AE93"/>
    </row>
    <row r="94" spans="12:31" x14ac:dyDescent="0.25">
      <c r="L94"/>
      <c r="M94"/>
      <c r="N94"/>
      <c r="O94"/>
      <c r="P94"/>
      <c r="Q94"/>
      <c r="R94" s="37"/>
      <c r="S94" s="37"/>
      <c r="T94" s="37"/>
      <c r="U94"/>
      <c r="V94"/>
      <c r="W94"/>
      <c r="X94"/>
      <c r="Y94"/>
      <c r="Z94"/>
      <c r="AA94"/>
      <c r="AB94"/>
      <c r="AC94"/>
      <c r="AD94"/>
      <c r="AE94"/>
    </row>
    <row r="95" spans="12:31" x14ac:dyDescent="0.25">
      <c r="L95"/>
      <c r="M95"/>
      <c r="N95"/>
      <c r="O95"/>
      <c r="P95"/>
      <c r="Q95"/>
      <c r="R95" s="37"/>
      <c r="S95" s="37"/>
      <c r="T95" s="37"/>
      <c r="U95"/>
      <c r="V95"/>
      <c r="W95"/>
      <c r="X95"/>
      <c r="Y95"/>
      <c r="Z95"/>
      <c r="AA95"/>
      <c r="AB95"/>
      <c r="AC95"/>
      <c r="AD95"/>
      <c r="AE95"/>
    </row>
  </sheetData>
  <mergeCells count="5">
    <mergeCell ref="B3:D3"/>
    <mergeCell ref="F3:I3"/>
    <mergeCell ref="L3:P3"/>
    <mergeCell ref="R3:T3"/>
    <mergeCell ref="W3:AD3"/>
  </mergeCells>
  <phoneticPr fontId="67" type="noConversion"/>
  <pageMargins left="0.75" right="0.75" top="1" bottom="1" header="0.5" footer="0.5"/>
  <pageSetup scale="80" orientation="portrait" horizontalDpi="4294967292" verticalDpi="4294967292" r:id="rId1"/>
  <headerFooter>
    <oddFooter>&amp;L&amp;"Calibri,Regular"&amp;K000000&amp;A&amp;R&amp;"Calibri,Regular"&amp;K000000Page &amp;P of &amp;N</oddFooter>
  </headerFooter>
  <colBreaks count="2" manualBreakCount="2">
    <brk id="10" max="1048575" man="1"/>
    <brk id="21" max="1048575" man="1"/>
  </colBreaks>
  <extLst>
    <ext xmlns:mx="http://schemas.microsoft.com/office/mac/excel/2008/main" uri="{64002731-A6B0-56B0-2670-7721B7C09600}">
      <mx:PLV Mode="1" OnePage="0" WScale="8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workbookViewId="0">
      <selection activeCell="E32" sqref="E32"/>
    </sheetView>
  </sheetViews>
  <sheetFormatPr defaultColWidth="10.85546875" defaultRowHeight="14.25" x14ac:dyDescent="0.2"/>
  <cols>
    <col min="1" max="4" width="10.85546875" style="89"/>
    <col min="5" max="5" width="19.140625" style="89" customWidth="1"/>
    <col min="6" max="6" width="15" style="89" customWidth="1"/>
    <col min="7" max="7" width="10.85546875" style="89"/>
    <col min="8" max="8" width="7.42578125" style="89" customWidth="1"/>
    <col min="9" max="9" width="4.7109375" style="89" customWidth="1"/>
    <col min="10" max="16384" width="10.85546875" style="89"/>
  </cols>
  <sheetData>
    <row r="1" spans="1:1" ht="20.25" x14ac:dyDescent="0.3">
      <c r="A1" s="56" t="s">
        <v>2</v>
      </c>
    </row>
    <row r="2" spans="1:1" ht="20.25" x14ac:dyDescent="0.3">
      <c r="A2" s="56" t="s">
        <v>81</v>
      </c>
    </row>
    <row r="3" spans="1:1" s="90" customFormat="1" ht="18.75" x14ac:dyDescent="0.3">
      <c r="A3" s="57"/>
    </row>
    <row r="4" spans="1:1" s="90" customFormat="1" ht="18.75" x14ac:dyDescent="0.3">
      <c r="A4" s="57" t="s">
        <v>82</v>
      </c>
    </row>
    <row r="5" spans="1:1" s="90" customFormat="1" ht="18.75" x14ac:dyDescent="0.3">
      <c r="A5" s="57" t="s">
        <v>38</v>
      </c>
    </row>
    <row r="6" spans="1:1" s="90" customFormat="1" ht="18.75" x14ac:dyDescent="0.3">
      <c r="A6" s="57" t="s">
        <v>87</v>
      </c>
    </row>
    <row r="7" spans="1:1" s="90" customFormat="1" ht="18.75" x14ac:dyDescent="0.3">
      <c r="A7" s="57" t="s">
        <v>88</v>
      </c>
    </row>
    <row r="8" spans="1:1" s="90" customFormat="1" ht="18.75" x14ac:dyDescent="0.3">
      <c r="A8" s="57"/>
    </row>
    <row r="9" spans="1:1" s="90" customFormat="1" ht="18.75" x14ac:dyDescent="0.3">
      <c r="A9" s="57" t="s">
        <v>86</v>
      </c>
    </row>
    <row r="10" spans="1:1" s="90" customFormat="1" ht="18.75" x14ac:dyDescent="0.3">
      <c r="A10" s="57" t="s">
        <v>83</v>
      </c>
    </row>
    <row r="11" spans="1:1" s="90" customFormat="1" ht="18.75" x14ac:dyDescent="0.3">
      <c r="A11" s="57" t="s">
        <v>84</v>
      </c>
    </row>
    <row r="12" spans="1:1" s="90" customFormat="1" ht="18.75" x14ac:dyDescent="0.3">
      <c r="A12" s="57" t="s">
        <v>85</v>
      </c>
    </row>
    <row r="13" spans="1:1" s="90" customFormat="1" ht="18.75" x14ac:dyDescent="0.3">
      <c r="A13" s="57"/>
    </row>
    <row r="14" spans="1:1" s="90" customFormat="1" ht="18.75" x14ac:dyDescent="0.3">
      <c r="A14" s="57" t="s">
        <v>92</v>
      </c>
    </row>
    <row r="15" spans="1:1" s="90" customFormat="1" ht="18.75" x14ac:dyDescent="0.3">
      <c r="A15" s="88" t="s">
        <v>89</v>
      </c>
    </row>
    <row r="16" spans="1:1" s="90" customFormat="1" ht="18.75" x14ac:dyDescent="0.3">
      <c r="A16" s="57" t="s">
        <v>90</v>
      </c>
    </row>
    <row r="17" spans="1:8" s="90" customFormat="1" ht="18.75" x14ac:dyDescent="0.3">
      <c r="A17" s="57" t="s">
        <v>91</v>
      </c>
    </row>
    <row r="18" spans="1:8" s="90" customFormat="1" ht="18.75" x14ac:dyDescent="0.3">
      <c r="A18" s="57"/>
    </row>
    <row r="19" spans="1:8" s="90" customFormat="1" ht="18.75" x14ac:dyDescent="0.3">
      <c r="A19" s="92" t="s">
        <v>31</v>
      </c>
    </row>
    <row r="20" spans="1:8" s="90" customFormat="1" ht="18.75" x14ac:dyDescent="0.3">
      <c r="A20" s="57" t="s">
        <v>65</v>
      </c>
      <c r="E20" s="98">
        <v>623649.11399999994</v>
      </c>
      <c r="F20" s="90" t="s">
        <v>123</v>
      </c>
    </row>
    <row r="21" spans="1:8" s="90" customFormat="1" ht="18.75" x14ac:dyDescent="0.3"/>
    <row r="22" spans="1:8" s="90" customFormat="1" ht="18.75" x14ac:dyDescent="0.3">
      <c r="A22" s="90" t="s">
        <v>32</v>
      </c>
      <c r="E22" s="93">
        <v>653292</v>
      </c>
    </row>
    <row r="23" spans="1:8" s="90" customFormat="1" ht="18.75" x14ac:dyDescent="0.3">
      <c r="A23" s="90" t="s">
        <v>33</v>
      </c>
      <c r="E23" s="94">
        <v>41882</v>
      </c>
    </row>
    <row r="24" spans="1:8" s="90" customFormat="1" ht="18.75" x14ac:dyDescent="0.3">
      <c r="A24" s="90" t="s">
        <v>34</v>
      </c>
      <c r="E24" s="95">
        <v>4</v>
      </c>
    </row>
    <row r="25" spans="1:8" s="90" customFormat="1" ht="18.75" x14ac:dyDescent="0.3">
      <c r="E25" s="96"/>
    </row>
    <row r="26" spans="1:8" s="90" customFormat="1" ht="18.75" x14ac:dyDescent="0.3">
      <c r="A26" s="90" t="s">
        <v>35</v>
      </c>
    </row>
    <row r="27" spans="1:8" s="90" customFormat="1" ht="18.75" x14ac:dyDescent="0.3">
      <c r="A27" s="90" t="s">
        <v>96</v>
      </c>
      <c r="E27" s="93">
        <v>81907.582158898251</v>
      </c>
      <c r="G27" s="97"/>
      <c r="H27" s="97"/>
    </row>
    <row r="28" spans="1:8" s="90" customFormat="1" ht="18.75" x14ac:dyDescent="0.3">
      <c r="A28" s="90" t="s">
        <v>36</v>
      </c>
      <c r="E28" s="91">
        <f>'NRC_LT&amp;SFM Top Off_Prompt'!S68</f>
        <v>-1.531630822171337E-10</v>
      </c>
    </row>
    <row r="29" spans="1:8" s="90" customFormat="1" ht="18.75" x14ac:dyDescent="0.3"/>
    <row r="30" spans="1:8" s="90" customFormat="1" ht="18.75" x14ac:dyDescent="0.3">
      <c r="A30" s="90" t="s">
        <v>37</v>
      </c>
    </row>
    <row r="31" spans="1:8" s="90" customFormat="1" ht="18.75" x14ac:dyDescent="0.3">
      <c r="A31" s="90" t="s">
        <v>96</v>
      </c>
      <c r="E31" s="93">
        <v>16485.429787249472</v>
      </c>
      <c r="G31" s="97"/>
      <c r="H31" s="97"/>
    </row>
    <row r="32" spans="1:8" s="90" customFormat="1" ht="18.75" x14ac:dyDescent="0.3">
      <c r="A32" s="90" t="s">
        <v>36</v>
      </c>
      <c r="E32" s="91">
        <f>'NRC_LT&amp;SFM exclude Casks'!S70</f>
        <v>-8.6372509144894141E-12</v>
      </c>
    </row>
    <row r="33" spans="1:6" s="90" customFormat="1" ht="18.75" x14ac:dyDescent="0.3"/>
    <row r="34" spans="1:6" s="90" customFormat="1" ht="18.75" x14ac:dyDescent="0.3">
      <c r="A34" s="90" t="s">
        <v>93</v>
      </c>
    </row>
    <row r="35" spans="1:6" s="90" customFormat="1" ht="18.75" x14ac:dyDescent="0.3">
      <c r="A35" s="90" t="s">
        <v>94</v>
      </c>
      <c r="E35" s="100">
        <v>0</v>
      </c>
    </row>
    <row r="36" spans="1:6" s="90" customFormat="1" ht="18.75" x14ac:dyDescent="0.3">
      <c r="A36" s="90" t="s">
        <v>95</v>
      </c>
      <c r="E36" s="101">
        <f>E35+0.02</f>
        <v>0.02</v>
      </c>
    </row>
    <row r="37" spans="1:6" s="90" customFormat="1" ht="18.75" x14ac:dyDescent="0.3">
      <c r="A37" s="90" t="s">
        <v>36</v>
      </c>
      <c r="E37" s="91">
        <f>'With DOE_Base_68'!AD70</f>
        <v>315911.4125311044</v>
      </c>
    </row>
    <row r="38" spans="1:6" s="90" customFormat="1" ht="18.75" x14ac:dyDescent="0.3"/>
    <row r="39" spans="1:6" s="90" customFormat="1" ht="18.75" x14ac:dyDescent="0.3">
      <c r="A39" s="90" t="s">
        <v>97</v>
      </c>
    </row>
    <row r="40" spans="1:6" s="90" customFormat="1" ht="18.75" x14ac:dyDescent="0.3">
      <c r="A40" s="90" t="s">
        <v>94</v>
      </c>
      <c r="E40" s="100">
        <v>0</v>
      </c>
    </row>
    <row r="41" spans="1:6" s="90" customFormat="1" ht="18.75" x14ac:dyDescent="0.3">
      <c r="A41" s="90" t="s">
        <v>95</v>
      </c>
      <c r="E41" s="101">
        <f>E40+0.02</f>
        <v>0.02</v>
      </c>
    </row>
    <row r="42" spans="1:6" s="90" customFormat="1" ht="18.75" x14ac:dyDescent="0.3">
      <c r="A42" s="90" t="s">
        <v>36</v>
      </c>
      <c r="E42" s="91">
        <f>'With DOE_Base_53'!AD70</f>
        <v>190941.39998518303</v>
      </c>
    </row>
    <row r="43" spans="1:6" s="90" customFormat="1" ht="18.75" x14ac:dyDescent="0.3"/>
    <row r="44" spans="1:6" s="90" customFormat="1" ht="18.75" x14ac:dyDescent="0.3"/>
    <row r="45" spans="1:6" s="90" customFormat="1" ht="18.75" x14ac:dyDescent="0.3"/>
    <row r="46" spans="1:6" s="90" customFormat="1" ht="18.75" x14ac:dyDescent="0.3">
      <c r="E46" s="99"/>
      <c r="F46" s="99"/>
    </row>
    <row r="47" spans="1:6" s="90" customFormat="1" ht="18.75" x14ac:dyDescent="0.3">
      <c r="E47" s="91"/>
      <c r="F47" s="91"/>
    </row>
    <row r="48" spans="1:6" s="90" customFormat="1" ht="18.75" x14ac:dyDescent="0.3">
      <c r="E48" s="91"/>
      <c r="F48" s="91"/>
    </row>
    <row r="49" spans="5:6" s="90" customFormat="1" ht="18.75" x14ac:dyDescent="0.3">
      <c r="E49" s="91"/>
      <c r="F49" s="91"/>
    </row>
    <row r="50" spans="5:6" s="90" customFormat="1" ht="18.75" x14ac:dyDescent="0.3">
      <c r="E50" s="91"/>
      <c r="F50" s="91"/>
    </row>
    <row r="51" spans="5:6" s="90" customFormat="1" ht="18.75" x14ac:dyDescent="0.3"/>
    <row r="52" spans="5:6" s="90" customFormat="1" ht="18.75" x14ac:dyDescent="0.3"/>
    <row r="53" spans="5:6" s="90" customFormat="1" ht="18.75" x14ac:dyDescent="0.3"/>
    <row r="54" spans="5:6" s="90" customFormat="1" ht="18.75" x14ac:dyDescent="0.3"/>
    <row r="55" spans="5:6" s="90" customFormat="1" ht="18.75" x14ac:dyDescent="0.3"/>
    <row r="56" spans="5:6" s="90" customFormat="1" ht="18.75" x14ac:dyDescent="0.3"/>
    <row r="57" spans="5:6" s="90" customFormat="1" ht="18.75" x14ac:dyDescent="0.3"/>
    <row r="58" spans="5:6" s="90" customFormat="1" ht="18.75" x14ac:dyDescent="0.3"/>
    <row r="59" spans="5:6" s="90" customFormat="1" ht="18.75" x14ac:dyDescent="0.3"/>
    <row r="60" spans="5:6" s="90" customFormat="1" ht="18.75" x14ac:dyDescent="0.3"/>
    <row r="61" spans="5:6" s="90" customFormat="1" ht="18.75" x14ac:dyDescent="0.3"/>
    <row r="62" spans="5:6" s="90" customFormat="1" ht="18.75" x14ac:dyDescent="0.3"/>
  </sheetData>
  <phoneticPr fontId="67" type="noConversion"/>
  <pageMargins left="0.75" right="0.75" top="1" bottom="1" header="0.5" footer="0.5"/>
  <pageSetup scale="80" orientation="portrait" horizontalDpi="4294967292" verticalDpi="4294967292" r:id="rId1"/>
  <headerFooter>
    <oddFooter>&amp;L&amp;"Calibri,Regular"&amp;K000000&amp;A&amp;R&amp;"Calibri,Regular"&amp;K000000Page &amp;P of &amp;N</oddFooter>
  </headerFooter>
  <extLst>
    <ext xmlns:mx="http://schemas.microsoft.com/office/mac/excel/2008/main" uri="{64002731-A6B0-56B0-2670-7721B7C09600}">
      <mx:PLV Mode="1" OnePage="0" WScale="8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view="pageLayout" zoomScaleNormal="40" workbookViewId="0">
      <selection activeCell="G8" sqref="G8"/>
    </sheetView>
  </sheetViews>
  <sheetFormatPr defaultColWidth="12.140625" defaultRowHeight="14.25" x14ac:dyDescent="0.2"/>
  <cols>
    <col min="1" max="2" width="13.42578125" style="3" customWidth="1"/>
    <col min="3" max="3" width="14.140625" style="3" customWidth="1"/>
    <col min="4" max="7" width="13.42578125" style="3" customWidth="1"/>
    <col min="8" max="8" width="1.42578125" style="3" customWidth="1"/>
    <col min="9" max="10" width="13.42578125" style="3" customWidth="1"/>
    <col min="11" max="11" width="14.5703125" style="3" customWidth="1"/>
    <col min="12" max="15" width="13.42578125" style="3" customWidth="1"/>
    <col min="16" max="16" width="2.28515625" style="3" customWidth="1"/>
    <col min="17" max="18" width="13.42578125" style="3" customWidth="1"/>
    <col min="19" max="19" width="14.140625" style="3" customWidth="1"/>
    <col min="20" max="23" width="13.42578125" style="3" customWidth="1"/>
    <col min="24" max="24" width="1.7109375" style="3" customWidth="1"/>
    <col min="25" max="26" width="13.42578125" style="3" customWidth="1"/>
    <col min="27" max="27" width="14.42578125" style="3" customWidth="1"/>
    <col min="28" max="31" width="13.42578125" style="3" customWidth="1"/>
    <col min="32" max="32" width="2.42578125" style="3" customWidth="1"/>
    <col min="33" max="34" width="11.28515625" style="3" customWidth="1"/>
    <col min="35" max="35" width="12.85546875" style="3" customWidth="1"/>
    <col min="36" max="36" width="11.28515625" style="3" customWidth="1"/>
    <col min="37" max="37" width="12.7109375" style="3" customWidth="1"/>
    <col min="38" max="38" width="13.42578125" style="3" customWidth="1"/>
    <col min="39" max="39" width="13.28515625" style="3" customWidth="1"/>
    <col min="40" max="40" width="12" style="3" customWidth="1"/>
    <col min="41" max="41" width="11.28515625" style="3" customWidth="1"/>
    <col min="42" max="42" width="2.42578125" style="3" customWidth="1"/>
    <col min="43" max="47" width="11" style="3" customWidth="1"/>
    <col min="48" max="48" width="12" style="3" customWidth="1"/>
    <col min="49" max="49" width="13.28515625" style="3" customWidth="1"/>
    <col min="50" max="50" width="12.85546875" style="3" customWidth="1"/>
    <col min="51" max="51" width="11" style="3" customWidth="1"/>
    <col min="52" max="16384" width="12.140625" style="3"/>
  </cols>
  <sheetData>
    <row r="1" spans="1:59" ht="20.25" x14ac:dyDescent="0.3">
      <c r="A1" s="8" t="s">
        <v>2</v>
      </c>
      <c r="B1" s="5"/>
      <c r="C1" s="5"/>
      <c r="D1" s="5"/>
      <c r="E1" s="5"/>
      <c r="F1" s="5"/>
      <c r="G1" s="5"/>
      <c r="I1" s="8" t="s">
        <v>2</v>
      </c>
      <c r="J1" s="5"/>
      <c r="K1" s="5"/>
      <c r="L1" s="5"/>
      <c r="M1" s="5"/>
      <c r="N1" s="5"/>
      <c r="O1" s="5"/>
      <c r="Q1" s="8" t="s">
        <v>2</v>
      </c>
      <c r="R1" s="5"/>
      <c r="S1" s="5"/>
      <c r="T1" s="5"/>
      <c r="U1" s="5"/>
      <c r="V1" s="5"/>
      <c r="W1" s="5"/>
      <c r="Y1" s="8" t="s">
        <v>2</v>
      </c>
      <c r="Z1" s="5"/>
      <c r="AA1" s="5"/>
      <c r="AB1" s="5"/>
      <c r="AC1" s="5"/>
      <c r="AD1" s="5"/>
      <c r="AE1" s="5"/>
      <c r="AG1" s="124" t="s">
        <v>2</v>
      </c>
      <c r="AH1" s="124"/>
      <c r="AI1" s="124"/>
      <c r="AJ1" s="124"/>
      <c r="AK1" s="124"/>
      <c r="AL1" s="124"/>
      <c r="AM1" s="124"/>
      <c r="AN1" s="124"/>
      <c r="AO1" s="124"/>
      <c r="AR1" s="124" t="s">
        <v>2</v>
      </c>
      <c r="AS1" s="124"/>
      <c r="AT1" s="124"/>
      <c r="AU1" s="124"/>
      <c r="AV1" s="124"/>
      <c r="AW1" s="124"/>
      <c r="AX1" s="124"/>
      <c r="AY1" s="124"/>
    </row>
    <row r="2" spans="1:59" ht="20.25" x14ac:dyDescent="0.3">
      <c r="A2" s="8" t="s">
        <v>9</v>
      </c>
      <c r="B2" s="8"/>
      <c r="C2" s="8"/>
      <c r="D2" s="8"/>
      <c r="E2" s="8"/>
      <c r="F2" s="8"/>
      <c r="G2" s="8"/>
      <c r="I2" s="8" t="s">
        <v>10</v>
      </c>
      <c r="J2" s="8"/>
      <c r="K2" s="8"/>
      <c r="L2" s="8"/>
      <c r="M2" s="8"/>
      <c r="N2" s="8"/>
      <c r="O2" s="8"/>
      <c r="Q2" s="8" t="s">
        <v>11</v>
      </c>
      <c r="R2" s="8"/>
      <c r="S2" s="8"/>
      <c r="T2" s="8"/>
      <c r="U2" s="8"/>
      <c r="V2" s="8"/>
      <c r="W2" s="8"/>
      <c r="Y2" s="8" t="s">
        <v>12</v>
      </c>
      <c r="Z2" s="8"/>
      <c r="AA2" s="8"/>
      <c r="AB2" s="8"/>
      <c r="AC2" s="8"/>
      <c r="AD2" s="8"/>
      <c r="AE2" s="8"/>
      <c r="AG2" s="125" t="s">
        <v>63</v>
      </c>
      <c r="AH2" s="125"/>
      <c r="AI2" s="125"/>
      <c r="AJ2" s="125"/>
      <c r="AK2" s="125"/>
      <c r="AL2" s="125"/>
      <c r="AM2" s="125"/>
      <c r="AN2" s="125"/>
      <c r="AO2" s="125"/>
      <c r="AR2" s="125" t="s">
        <v>62</v>
      </c>
      <c r="AS2" s="125"/>
      <c r="AT2" s="125"/>
      <c r="AU2" s="125"/>
      <c r="AV2" s="125"/>
      <c r="AW2" s="125"/>
      <c r="AX2" s="125"/>
      <c r="AY2" s="125"/>
    </row>
    <row r="3" spans="1:59" ht="18.75" x14ac:dyDescent="0.3">
      <c r="A3" s="9" t="s">
        <v>3</v>
      </c>
      <c r="B3" s="5"/>
      <c r="C3" s="5"/>
      <c r="D3" s="5"/>
      <c r="E3" s="5"/>
      <c r="F3" s="5"/>
      <c r="G3" s="5"/>
      <c r="I3" s="9" t="s">
        <v>3</v>
      </c>
      <c r="J3" s="5"/>
      <c r="K3" s="5"/>
      <c r="L3" s="5"/>
      <c r="M3" s="5"/>
      <c r="N3" s="5"/>
      <c r="O3" s="5"/>
      <c r="Q3" s="9" t="s">
        <v>3</v>
      </c>
      <c r="R3" s="5"/>
      <c r="S3" s="5"/>
      <c r="T3" s="5"/>
      <c r="U3" s="5"/>
      <c r="V3" s="5"/>
      <c r="W3" s="5"/>
      <c r="Y3" s="9" t="s">
        <v>3</v>
      </c>
      <c r="Z3" s="5"/>
      <c r="AA3" s="5"/>
      <c r="AB3" s="5"/>
      <c r="AC3" s="5"/>
      <c r="AD3" s="5"/>
      <c r="AE3" s="5"/>
      <c r="AG3" s="125" t="s">
        <v>3</v>
      </c>
      <c r="AH3" s="125"/>
      <c r="AI3" s="125"/>
      <c r="AJ3" s="125"/>
      <c r="AK3" s="125"/>
      <c r="AL3" s="125"/>
      <c r="AM3" s="125"/>
      <c r="AN3" s="125"/>
      <c r="AO3" s="125"/>
      <c r="AR3" s="125" t="s">
        <v>3</v>
      </c>
      <c r="AS3" s="125"/>
      <c r="AT3" s="125"/>
      <c r="AU3" s="125"/>
      <c r="AV3" s="125"/>
      <c r="AW3" s="125"/>
      <c r="AX3" s="125"/>
      <c r="AY3" s="125"/>
      <c r="AZ3" s="20"/>
      <c r="BA3" s="20"/>
    </row>
    <row r="4" spans="1:59" ht="15.75" thickBot="1" x14ac:dyDescent="0.3">
      <c r="A4" s="7"/>
      <c r="B4" s="5"/>
      <c r="C4" s="5"/>
      <c r="D4" s="5"/>
      <c r="E4" s="5"/>
      <c r="F4" s="5"/>
      <c r="G4" s="5"/>
      <c r="I4" s="7"/>
      <c r="J4" s="22"/>
      <c r="K4" s="22"/>
      <c r="L4" s="22"/>
      <c r="M4" s="22"/>
      <c r="N4" s="22"/>
      <c r="O4" s="22"/>
      <c r="Q4" s="7"/>
      <c r="R4" s="5"/>
      <c r="S4" s="5"/>
      <c r="T4" s="5"/>
      <c r="U4" s="5"/>
      <c r="V4" s="5"/>
      <c r="W4" s="5"/>
      <c r="Y4" s="7"/>
      <c r="Z4" s="5"/>
      <c r="AA4" s="5"/>
      <c r="AB4" s="5"/>
      <c r="AC4" s="5"/>
      <c r="AD4" s="5"/>
      <c r="AE4" s="5"/>
      <c r="AG4" s="20"/>
      <c r="AQ4" s="20"/>
      <c r="AZ4" s="20"/>
      <c r="BA4" s="20"/>
    </row>
    <row r="5" spans="1:59" ht="105.75" thickBot="1" x14ac:dyDescent="0.3">
      <c r="A5" s="4" t="s">
        <v>0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1</v>
      </c>
      <c r="G5" s="13" t="s">
        <v>8</v>
      </c>
      <c r="I5" s="4" t="s">
        <v>0</v>
      </c>
      <c r="J5" s="11" t="s">
        <v>4</v>
      </c>
      <c r="K5" s="12" t="s">
        <v>5</v>
      </c>
      <c r="L5" s="12" t="s">
        <v>6</v>
      </c>
      <c r="M5" s="12" t="s">
        <v>7</v>
      </c>
      <c r="N5" s="12" t="s">
        <v>1</v>
      </c>
      <c r="O5" s="13" t="s">
        <v>8</v>
      </c>
      <c r="Q5" s="4" t="s">
        <v>0</v>
      </c>
      <c r="R5" s="11" t="s">
        <v>4</v>
      </c>
      <c r="S5" s="12" t="s">
        <v>5</v>
      </c>
      <c r="T5" s="12" t="s">
        <v>6</v>
      </c>
      <c r="U5" s="12" t="s">
        <v>7</v>
      </c>
      <c r="V5" s="12" t="s">
        <v>1</v>
      </c>
      <c r="W5" s="13" t="s">
        <v>8</v>
      </c>
      <c r="Y5" s="4" t="s">
        <v>0</v>
      </c>
      <c r="Z5" s="11" t="s">
        <v>4</v>
      </c>
      <c r="AA5" s="12" t="s">
        <v>5</v>
      </c>
      <c r="AB5" s="12" t="s">
        <v>6</v>
      </c>
      <c r="AC5" s="12" t="s">
        <v>7</v>
      </c>
      <c r="AD5" s="12" t="s">
        <v>1</v>
      </c>
      <c r="AE5" s="13" t="s">
        <v>8</v>
      </c>
      <c r="AG5" s="4" t="s">
        <v>0</v>
      </c>
      <c r="AH5" s="11" t="s">
        <v>14</v>
      </c>
      <c r="AI5" s="12" t="s">
        <v>15</v>
      </c>
      <c r="AJ5" s="12" t="s">
        <v>16</v>
      </c>
      <c r="AK5" s="12" t="s">
        <v>66</v>
      </c>
      <c r="AL5" s="12" t="s">
        <v>17</v>
      </c>
      <c r="AM5" s="12" t="s">
        <v>18</v>
      </c>
      <c r="AN5" s="12" t="s">
        <v>13</v>
      </c>
      <c r="AO5" s="13" t="s">
        <v>19</v>
      </c>
      <c r="AQ5" s="4" t="s">
        <v>0</v>
      </c>
      <c r="AR5" s="11" t="s">
        <v>44</v>
      </c>
      <c r="AS5" s="12" t="s">
        <v>57</v>
      </c>
      <c r="AT5" s="12" t="s">
        <v>58</v>
      </c>
      <c r="AU5" s="12" t="s">
        <v>68</v>
      </c>
      <c r="AV5" s="12" t="s">
        <v>69</v>
      </c>
      <c r="AW5" s="12" t="s">
        <v>70</v>
      </c>
      <c r="AX5" s="12" t="s">
        <v>30</v>
      </c>
      <c r="AY5" s="13" t="s">
        <v>55</v>
      </c>
      <c r="AZ5" s="10"/>
      <c r="BA5" s="10"/>
    </row>
    <row r="6" spans="1:59" x14ac:dyDescent="0.2">
      <c r="A6" s="6">
        <v>2014</v>
      </c>
      <c r="B6" s="14">
        <v>0</v>
      </c>
      <c r="C6" s="15">
        <v>0</v>
      </c>
      <c r="D6" s="15">
        <v>0</v>
      </c>
      <c r="E6" s="15">
        <v>0</v>
      </c>
      <c r="F6" s="15">
        <v>19917.565999999999</v>
      </c>
      <c r="G6" s="16">
        <v>19917.565999999999</v>
      </c>
      <c r="I6" s="6">
        <v>2014</v>
      </c>
      <c r="J6" s="14">
        <v>0</v>
      </c>
      <c r="K6" s="15">
        <v>0</v>
      </c>
      <c r="L6" s="15">
        <v>0</v>
      </c>
      <c r="M6" s="15">
        <v>0</v>
      </c>
      <c r="N6" s="15">
        <v>15164.990000000002</v>
      </c>
      <c r="O6" s="16">
        <v>15164.990000000002</v>
      </c>
      <c r="Q6" s="6">
        <v>2014</v>
      </c>
      <c r="R6" s="14">
        <v>0</v>
      </c>
      <c r="S6" s="15">
        <v>0</v>
      </c>
      <c r="T6" s="15">
        <v>0</v>
      </c>
      <c r="U6" s="15">
        <v>0</v>
      </c>
      <c r="V6" s="15">
        <v>4752.576</v>
      </c>
      <c r="W6" s="16">
        <v>4752.576</v>
      </c>
      <c r="Y6" s="6">
        <v>2014</v>
      </c>
      <c r="Z6" s="14">
        <v>0</v>
      </c>
      <c r="AA6" s="15">
        <v>0</v>
      </c>
      <c r="AB6" s="15">
        <v>0</v>
      </c>
      <c r="AC6" s="15">
        <v>0</v>
      </c>
      <c r="AD6" s="15">
        <v>0</v>
      </c>
      <c r="AE6" s="16">
        <v>0</v>
      </c>
      <c r="AG6" s="6">
        <v>2014</v>
      </c>
      <c r="AH6" s="26">
        <v>4323</v>
      </c>
      <c r="AI6" s="27"/>
      <c r="AJ6" s="27"/>
      <c r="AK6" s="27">
        <v>430</v>
      </c>
      <c r="AL6" s="27">
        <v>0</v>
      </c>
      <c r="AM6" s="27">
        <v>0</v>
      </c>
      <c r="AN6" s="27">
        <f>W6</f>
        <v>4752.576</v>
      </c>
      <c r="AO6" s="28">
        <f>SUM(AH6:AM6)-AN6</f>
        <v>0.42399999999997817</v>
      </c>
      <c r="AQ6" s="6">
        <v>2014</v>
      </c>
      <c r="AR6" s="26">
        <f>O6</f>
        <v>15164.990000000002</v>
      </c>
      <c r="AS6" s="27">
        <f>W6</f>
        <v>4752.576</v>
      </c>
      <c r="AT6" s="27">
        <f>AE6</f>
        <v>0</v>
      </c>
      <c r="AU6" s="27">
        <f>O6+W6</f>
        <v>19917.566000000003</v>
      </c>
      <c r="AV6" s="27">
        <f>O6+AL6+AM6</f>
        <v>15164.990000000002</v>
      </c>
      <c r="AW6" s="27">
        <f>O6+W6-AI6</f>
        <v>19917.566000000003</v>
      </c>
      <c r="AX6" s="27">
        <f>AH6+AI6+AJ6+AK6+AL6</f>
        <v>4753</v>
      </c>
      <c r="AY6" s="28">
        <f>O6+W6+AE6</f>
        <v>19917.566000000003</v>
      </c>
      <c r="AZ6" s="27"/>
      <c r="BA6" s="27"/>
      <c r="BB6" s="23"/>
      <c r="BC6" s="23"/>
      <c r="BD6" s="23"/>
      <c r="BE6" s="23"/>
      <c r="BF6" s="23"/>
      <c r="BG6" s="23"/>
    </row>
    <row r="7" spans="1:59" x14ac:dyDescent="0.2">
      <c r="A7" s="6">
        <v>2015</v>
      </c>
      <c r="B7" s="14">
        <v>39625.905095169015</v>
      </c>
      <c r="C7" s="15">
        <v>532.61670960187359</v>
      </c>
      <c r="D7" s="15">
        <v>3912.0615343525897</v>
      </c>
      <c r="E7" s="15">
        <v>38.094596187353631</v>
      </c>
      <c r="F7" s="15">
        <v>51407.692520025972</v>
      </c>
      <c r="G7" s="16">
        <v>95516.370455336801</v>
      </c>
      <c r="I7" s="6">
        <v>2015</v>
      </c>
      <c r="J7" s="14">
        <v>39625.905095169015</v>
      </c>
      <c r="K7" s="15">
        <v>532.61670960187359</v>
      </c>
      <c r="L7" s="15">
        <v>3912.0615343525897</v>
      </c>
      <c r="M7" s="15">
        <v>38.094596187353631</v>
      </c>
      <c r="N7" s="15">
        <v>37089.048659086919</v>
      </c>
      <c r="O7" s="16">
        <v>81197.72659439774</v>
      </c>
      <c r="Q7" s="6">
        <v>2015</v>
      </c>
      <c r="R7" s="14">
        <v>0</v>
      </c>
      <c r="S7" s="15">
        <v>0</v>
      </c>
      <c r="T7" s="15">
        <v>0</v>
      </c>
      <c r="U7" s="15">
        <v>0</v>
      </c>
      <c r="V7" s="15">
        <v>14318.643860939052</v>
      </c>
      <c r="W7" s="16">
        <v>14318.643860939052</v>
      </c>
      <c r="Y7" s="6">
        <v>2015</v>
      </c>
      <c r="Z7" s="14">
        <v>0</v>
      </c>
      <c r="AA7" s="15">
        <v>0</v>
      </c>
      <c r="AB7" s="15">
        <v>0</v>
      </c>
      <c r="AC7" s="15">
        <v>0</v>
      </c>
      <c r="AD7" s="15">
        <v>0</v>
      </c>
      <c r="AE7" s="16">
        <v>0</v>
      </c>
      <c r="AG7" s="6">
        <v>2015</v>
      </c>
      <c r="AH7" s="26">
        <v>7831</v>
      </c>
      <c r="AI7" s="27"/>
      <c r="AJ7" s="27"/>
      <c r="AK7" s="27">
        <v>2170</v>
      </c>
      <c r="AL7" s="27">
        <v>1000</v>
      </c>
      <c r="AM7" s="27">
        <v>3318</v>
      </c>
      <c r="AN7" s="27">
        <f t="shared" ref="AN7:AN68" si="0">W7</f>
        <v>14318.643860939052</v>
      </c>
      <c r="AO7" s="28">
        <f>SUM(AH7:AM7)-AN7</f>
        <v>0.35613906094840786</v>
      </c>
      <c r="AQ7" s="6">
        <v>2015</v>
      </c>
      <c r="AR7" s="26">
        <f t="shared" ref="AR7:AR68" si="1">O7</f>
        <v>81197.72659439774</v>
      </c>
      <c r="AS7" s="27">
        <f t="shared" ref="AS7:AS68" si="2">W7</f>
        <v>14318.643860939052</v>
      </c>
      <c r="AT7" s="27">
        <f t="shared" ref="AT7:AT68" si="3">AE7</f>
        <v>0</v>
      </c>
      <c r="AU7" s="27">
        <f t="shared" ref="AU7:AU68" si="4">O7+W7</f>
        <v>95516.370455336786</v>
      </c>
      <c r="AV7" s="27">
        <f t="shared" ref="AV7:AV68" si="5">O7+AL7+AM7</f>
        <v>85515.72659439774</v>
      </c>
      <c r="AW7" s="27">
        <f t="shared" ref="AW7:AW68" si="6">O7+W7-AI7</f>
        <v>95516.370455336786</v>
      </c>
      <c r="AX7" s="27">
        <f t="shared" ref="AX7:AX68" si="7">AH7+AI7+AJ7+AK7+AL7</f>
        <v>11001</v>
      </c>
      <c r="AY7" s="28">
        <f t="shared" ref="AY7:AY68" si="8">O7+W7+AE7</f>
        <v>95516.370455336786</v>
      </c>
      <c r="AZ7" s="27"/>
      <c r="BA7" s="27"/>
      <c r="BB7" s="23"/>
      <c r="BC7" s="23"/>
      <c r="BD7" s="23"/>
      <c r="BE7" s="23"/>
      <c r="BF7" s="23"/>
      <c r="BG7" s="23"/>
    </row>
    <row r="8" spans="1:59" x14ac:dyDescent="0.2">
      <c r="A8" s="6">
        <v>2016</v>
      </c>
      <c r="B8" s="14">
        <v>24605.547668485196</v>
      </c>
      <c r="C8" s="15">
        <v>441.52409302624733</v>
      </c>
      <c r="D8" s="15">
        <v>2626.4140599536863</v>
      </c>
      <c r="E8" s="15">
        <v>22.306119812646372</v>
      </c>
      <c r="F8" s="15">
        <v>37935.384050532419</v>
      </c>
      <c r="G8" s="16">
        <v>65631.175991810189</v>
      </c>
      <c r="I8" s="6">
        <v>2016</v>
      </c>
      <c r="J8" s="14">
        <v>15512.181111323567</v>
      </c>
      <c r="K8" s="15">
        <v>441.52409302624733</v>
      </c>
      <c r="L8" s="15">
        <v>1004.1462358342882</v>
      </c>
      <c r="M8" s="15">
        <v>22.306119812646372</v>
      </c>
      <c r="N8" s="15">
        <v>19145.473243419401</v>
      </c>
      <c r="O8" s="16">
        <v>36125.630803416148</v>
      </c>
      <c r="Q8" s="6">
        <v>2016</v>
      </c>
      <c r="R8" s="14">
        <v>9093.3665571616293</v>
      </c>
      <c r="S8" s="15">
        <v>0</v>
      </c>
      <c r="T8" s="15">
        <v>1622.267824119398</v>
      </c>
      <c r="U8" s="15">
        <v>0</v>
      </c>
      <c r="V8" s="15">
        <v>18789.910807113021</v>
      </c>
      <c r="W8" s="16">
        <v>29505.545188394048</v>
      </c>
      <c r="Y8" s="6">
        <v>2016</v>
      </c>
      <c r="Z8" s="14">
        <v>0</v>
      </c>
      <c r="AA8" s="15">
        <v>0</v>
      </c>
      <c r="AB8" s="15">
        <v>0</v>
      </c>
      <c r="AC8" s="15">
        <v>0</v>
      </c>
      <c r="AD8" s="15">
        <v>0</v>
      </c>
      <c r="AE8" s="16">
        <v>0</v>
      </c>
      <c r="AG8" s="6">
        <v>2016</v>
      </c>
      <c r="AH8" s="26">
        <v>7613</v>
      </c>
      <c r="AI8" s="27"/>
      <c r="AJ8" s="27"/>
      <c r="AK8" s="27"/>
      <c r="AL8" s="27">
        <v>1000</v>
      </c>
      <c r="AM8" s="27">
        <v>20893</v>
      </c>
      <c r="AN8" s="27">
        <f t="shared" si="0"/>
        <v>29505.545188394048</v>
      </c>
      <c r="AO8" s="28">
        <f>SUM(AH8:AM8)-AN8</f>
        <v>0.45481160595227266</v>
      </c>
      <c r="AQ8" s="6">
        <v>2016</v>
      </c>
      <c r="AR8" s="26">
        <f t="shared" si="1"/>
        <v>36125.630803416148</v>
      </c>
      <c r="AS8" s="27">
        <f t="shared" si="2"/>
        <v>29505.545188394048</v>
      </c>
      <c r="AT8" s="27">
        <f t="shared" si="3"/>
        <v>0</v>
      </c>
      <c r="AU8" s="27">
        <f t="shared" si="4"/>
        <v>65631.175991810189</v>
      </c>
      <c r="AV8" s="27">
        <f t="shared" si="5"/>
        <v>58018.630803416148</v>
      </c>
      <c r="AW8" s="27">
        <f t="shared" si="6"/>
        <v>65631.175991810189</v>
      </c>
      <c r="AX8" s="27">
        <f t="shared" si="7"/>
        <v>8613</v>
      </c>
      <c r="AY8" s="28">
        <f t="shared" si="8"/>
        <v>65631.175991810189</v>
      </c>
      <c r="AZ8" s="27"/>
      <c r="BA8" s="27"/>
      <c r="BB8" s="23"/>
      <c r="BC8" s="23"/>
      <c r="BD8" s="23"/>
      <c r="BE8" s="23"/>
      <c r="BF8" s="23"/>
      <c r="BG8" s="23"/>
    </row>
    <row r="9" spans="1:59" x14ac:dyDescent="0.2">
      <c r="A9" s="6">
        <v>2017</v>
      </c>
      <c r="B9" s="14">
        <v>15561.769096264801</v>
      </c>
      <c r="C9" s="15">
        <v>394.7333508541393</v>
      </c>
      <c r="D9" s="15">
        <v>2379.2535995190751</v>
      </c>
      <c r="E9" s="15">
        <v>14.4175</v>
      </c>
      <c r="F9" s="15">
        <v>41522.521664055974</v>
      </c>
      <c r="G9" s="16">
        <v>59872.695210693986</v>
      </c>
      <c r="I9" s="6">
        <v>2017</v>
      </c>
      <c r="J9" s="14">
        <v>2014.5087151872713</v>
      </c>
      <c r="K9" s="15">
        <v>394.7333508541393</v>
      </c>
      <c r="L9" s="15">
        <v>183.84715153153653</v>
      </c>
      <c r="M9" s="15">
        <v>14.4175</v>
      </c>
      <c r="N9" s="15">
        <v>8215.7981785973279</v>
      </c>
      <c r="O9" s="16">
        <v>10823.304896170275</v>
      </c>
      <c r="Q9" s="6">
        <v>2017</v>
      </c>
      <c r="R9" s="14">
        <v>13547.260381077531</v>
      </c>
      <c r="S9" s="15">
        <v>0</v>
      </c>
      <c r="T9" s="15">
        <v>2195.4064479875387</v>
      </c>
      <c r="U9" s="15">
        <v>0</v>
      </c>
      <c r="V9" s="15">
        <v>33306.72348545865</v>
      </c>
      <c r="W9" s="16">
        <v>49049.39031452372</v>
      </c>
      <c r="Y9" s="6">
        <v>2017</v>
      </c>
      <c r="Z9" s="14">
        <v>0</v>
      </c>
      <c r="AA9" s="15">
        <v>0</v>
      </c>
      <c r="AB9" s="15">
        <v>0</v>
      </c>
      <c r="AC9" s="15">
        <v>0</v>
      </c>
      <c r="AD9" s="15">
        <v>0</v>
      </c>
      <c r="AE9" s="16">
        <v>0</v>
      </c>
      <c r="AG9" s="6">
        <v>2017</v>
      </c>
      <c r="AH9" s="26">
        <v>3545</v>
      </c>
      <c r="AI9" s="27">
        <v>25327.5</v>
      </c>
      <c r="AJ9" s="27"/>
      <c r="AK9" s="27"/>
      <c r="AL9" s="27">
        <v>999.5</v>
      </c>
      <c r="AM9" s="27">
        <v>19177</v>
      </c>
      <c r="AN9" s="27">
        <f t="shared" si="0"/>
        <v>49049.39031452372</v>
      </c>
      <c r="AO9" s="28">
        <f t="shared" ref="AO9:AO68" si="9">SUM(AH9:AM9)-AN9</f>
        <v>-0.39031452372000786</v>
      </c>
      <c r="AQ9" s="6">
        <v>2017</v>
      </c>
      <c r="AR9" s="26">
        <f t="shared" si="1"/>
        <v>10823.304896170275</v>
      </c>
      <c r="AS9" s="27">
        <f t="shared" si="2"/>
        <v>49049.39031452372</v>
      </c>
      <c r="AT9" s="27">
        <f t="shared" si="3"/>
        <v>0</v>
      </c>
      <c r="AU9" s="27">
        <f t="shared" si="4"/>
        <v>59872.695210693993</v>
      </c>
      <c r="AV9" s="27">
        <f t="shared" si="5"/>
        <v>30999.804896170273</v>
      </c>
      <c r="AW9" s="27">
        <f t="shared" si="6"/>
        <v>34545.195210693993</v>
      </c>
      <c r="AX9" s="27">
        <f t="shared" si="7"/>
        <v>29872</v>
      </c>
      <c r="AY9" s="28">
        <f t="shared" si="8"/>
        <v>59872.695210693993</v>
      </c>
      <c r="AZ9" s="27"/>
      <c r="BA9" s="27"/>
      <c r="BB9" s="23"/>
      <c r="BC9" s="23"/>
      <c r="BD9" s="23"/>
      <c r="BE9" s="23"/>
      <c r="BF9" s="23"/>
      <c r="BG9" s="23"/>
    </row>
    <row r="10" spans="1:59" x14ac:dyDescent="0.2">
      <c r="A10" s="6">
        <v>2018</v>
      </c>
      <c r="B10" s="14">
        <v>15445.465971264801</v>
      </c>
      <c r="C10" s="15">
        <v>394.7333508541393</v>
      </c>
      <c r="D10" s="15">
        <v>2379.2535995190751</v>
      </c>
      <c r="E10" s="15">
        <v>14.4175</v>
      </c>
      <c r="F10" s="15">
        <v>53644.399979868467</v>
      </c>
      <c r="G10" s="16">
        <v>71878.270401506481</v>
      </c>
      <c r="I10" s="6">
        <v>2018</v>
      </c>
      <c r="J10" s="14">
        <v>1898.2055901872714</v>
      </c>
      <c r="K10" s="15">
        <v>394.7333508541393</v>
      </c>
      <c r="L10" s="15">
        <v>183.84715153153653</v>
      </c>
      <c r="M10" s="15">
        <v>14.4175</v>
      </c>
      <c r="N10" s="15">
        <v>7056.8210938087568</v>
      </c>
      <c r="O10" s="16">
        <v>9548.0246863817047</v>
      </c>
      <c r="Q10" s="6">
        <v>2018</v>
      </c>
      <c r="R10" s="14">
        <v>13547.260381077531</v>
      </c>
      <c r="S10" s="15">
        <v>0</v>
      </c>
      <c r="T10" s="15">
        <v>2195.4064479875387</v>
      </c>
      <c r="U10" s="15">
        <v>0</v>
      </c>
      <c r="V10" s="15">
        <v>46587.578886059717</v>
      </c>
      <c r="W10" s="16">
        <v>62330.245715124787</v>
      </c>
      <c r="Y10" s="6">
        <v>2018</v>
      </c>
      <c r="Z10" s="14">
        <v>0</v>
      </c>
      <c r="AA10" s="15">
        <v>0</v>
      </c>
      <c r="AB10" s="15">
        <v>0</v>
      </c>
      <c r="AC10" s="15">
        <v>0</v>
      </c>
      <c r="AD10" s="15">
        <v>0</v>
      </c>
      <c r="AE10" s="16">
        <v>0</v>
      </c>
      <c r="AG10" s="6">
        <v>2018</v>
      </c>
      <c r="AH10" s="26"/>
      <c r="AI10" s="27">
        <v>34897.5</v>
      </c>
      <c r="AJ10" s="27">
        <v>5346</v>
      </c>
      <c r="AK10" s="27">
        <v>1400</v>
      </c>
      <c r="AL10" s="27">
        <v>999.5</v>
      </c>
      <c r="AM10" s="27">
        <v>19687</v>
      </c>
      <c r="AN10" s="27">
        <f t="shared" si="0"/>
        <v>62330.245715124787</v>
      </c>
      <c r="AO10" s="28">
        <f t="shared" si="9"/>
        <v>-0.24571512478723889</v>
      </c>
      <c r="AQ10" s="6">
        <v>2018</v>
      </c>
      <c r="AR10" s="26">
        <f t="shared" si="1"/>
        <v>9548.0246863817047</v>
      </c>
      <c r="AS10" s="27">
        <f t="shared" si="2"/>
        <v>62330.245715124787</v>
      </c>
      <c r="AT10" s="27">
        <f t="shared" si="3"/>
        <v>0</v>
      </c>
      <c r="AU10" s="27">
        <f t="shared" si="4"/>
        <v>71878.270401506496</v>
      </c>
      <c r="AV10" s="27">
        <f t="shared" si="5"/>
        <v>30234.524686381705</v>
      </c>
      <c r="AW10" s="27">
        <f t="shared" si="6"/>
        <v>36980.770401506496</v>
      </c>
      <c r="AX10" s="27">
        <f t="shared" si="7"/>
        <v>42643</v>
      </c>
      <c r="AY10" s="28">
        <f t="shared" si="8"/>
        <v>71878.270401506496</v>
      </c>
      <c r="AZ10" s="27"/>
      <c r="BA10" s="27"/>
      <c r="BB10" s="23"/>
      <c r="BC10" s="23"/>
      <c r="BD10" s="23"/>
      <c r="BE10" s="23"/>
      <c r="BF10" s="23"/>
      <c r="BG10" s="23"/>
    </row>
    <row r="11" spans="1:59" x14ac:dyDescent="0.2">
      <c r="A11" s="6">
        <v>2019</v>
      </c>
      <c r="B11" s="14">
        <v>15405.465971264801</v>
      </c>
      <c r="C11" s="15">
        <v>394.7333508541393</v>
      </c>
      <c r="D11" s="15">
        <v>2379.2535995190751</v>
      </c>
      <c r="E11" s="15">
        <v>14.4175</v>
      </c>
      <c r="F11" s="15">
        <v>49663.81668592256</v>
      </c>
      <c r="G11" s="16">
        <v>67857.687107560574</v>
      </c>
      <c r="I11" s="6">
        <v>2019</v>
      </c>
      <c r="J11" s="14">
        <v>1858.2055901872714</v>
      </c>
      <c r="K11" s="15">
        <v>394.7333508541393</v>
      </c>
      <c r="L11" s="15">
        <v>183.84715153153653</v>
      </c>
      <c r="M11" s="15">
        <v>14.4175</v>
      </c>
      <c r="N11" s="15">
        <v>5722.0715662173134</v>
      </c>
      <c r="O11" s="16">
        <v>8173.2751587902603</v>
      </c>
      <c r="Q11" s="6">
        <v>2019</v>
      </c>
      <c r="R11" s="14">
        <v>13547.260381077531</v>
      </c>
      <c r="S11" s="15">
        <v>0</v>
      </c>
      <c r="T11" s="15">
        <v>2195.4064479875387</v>
      </c>
      <c r="U11" s="15">
        <v>0</v>
      </c>
      <c r="V11" s="15">
        <v>43941.745119705251</v>
      </c>
      <c r="W11" s="16">
        <v>59684.411948770321</v>
      </c>
      <c r="Y11" s="6">
        <v>2019</v>
      </c>
      <c r="Z11" s="14">
        <v>0</v>
      </c>
      <c r="AA11" s="15">
        <v>0</v>
      </c>
      <c r="AB11" s="15">
        <v>0</v>
      </c>
      <c r="AC11" s="15">
        <v>0</v>
      </c>
      <c r="AD11" s="15">
        <v>0</v>
      </c>
      <c r="AE11" s="16">
        <v>0</v>
      </c>
      <c r="AG11" s="6">
        <v>2019</v>
      </c>
      <c r="AH11" s="26"/>
      <c r="AI11" s="27">
        <v>9570</v>
      </c>
      <c r="AJ11" s="27">
        <v>25696</v>
      </c>
      <c r="AK11" s="27">
        <v>4250</v>
      </c>
      <c r="AL11" s="27">
        <v>2000</v>
      </c>
      <c r="AM11" s="27">
        <v>18168</v>
      </c>
      <c r="AN11" s="27">
        <f t="shared" si="0"/>
        <v>59684.411948770321</v>
      </c>
      <c r="AO11" s="28">
        <f t="shared" si="9"/>
        <v>-0.4119487703210325</v>
      </c>
      <c r="AQ11" s="6">
        <v>2019</v>
      </c>
      <c r="AR11" s="26">
        <f t="shared" si="1"/>
        <v>8173.2751587902603</v>
      </c>
      <c r="AS11" s="27">
        <f t="shared" si="2"/>
        <v>59684.411948770321</v>
      </c>
      <c r="AT11" s="27">
        <f t="shared" si="3"/>
        <v>0</v>
      </c>
      <c r="AU11" s="27">
        <f t="shared" si="4"/>
        <v>67857.687107560574</v>
      </c>
      <c r="AV11" s="27">
        <f t="shared" si="5"/>
        <v>28341.27515879026</v>
      </c>
      <c r="AW11" s="27">
        <f t="shared" si="6"/>
        <v>58287.687107560574</v>
      </c>
      <c r="AX11" s="27">
        <f t="shared" si="7"/>
        <v>41516</v>
      </c>
      <c r="AY11" s="28">
        <f t="shared" si="8"/>
        <v>67857.687107560574</v>
      </c>
      <c r="AZ11" s="23"/>
      <c r="BA11" s="23"/>
      <c r="BB11" s="23"/>
      <c r="BC11" s="23"/>
      <c r="BD11" s="23"/>
      <c r="BE11" s="23"/>
      <c r="BF11" s="23"/>
      <c r="BG11" s="23"/>
    </row>
    <row r="12" spans="1:59" x14ac:dyDescent="0.2">
      <c r="A12" s="6">
        <v>2020</v>
      </c>
      <c r="B12" s="14">
        <v>12471.226497551397</v>
      </c>
      <c r="C12" s="15">
        <v>1233.5749448094612</v>
      </c>
      <c r="D12" s="15">
        <v>2379.253107136497</v>
      </c>
      <c r="E12" s="15">
        <v>1199.7640000000001</v>
      </c>
      <c r="F12" s="15">
        <v>21224.512099594598</v>
      </c>
      <c r="G12" s="16">
        <v>38508.330649091949</v>
      </c>
      <c r="I12" s="6">
        <v>2020</v>
      </c>
      <c r="J12" s="14">
        <v>5716.1541979456142</v>
      </c>
      <c r="K12" s="15">
        <v>1233.5749448094612</v>
      </c>
      <c r="L12" s="15">
        <v>1287.5482752185121</v>
      </c>
      <c r="M12" s="15">
        <v>1199.7640000000001</v>
      </c>
      <c r="N12" s="15">
        <v>8326.1862588702916</v>
      </c>
      <c r="O12" s="16">
        <v>17763.227676843882</v>
      </c>
      <c r="Q12" s="6">
        <v>2020</v>
      </c>
      <c r="R12" s="14">
        <v>6755.0722996057821</v>
      </c>
      <c r="S12" s="15">
        <v>0</v>
      </c>
      <c r="T12" s="15">
        <v>1091.7048319179848</v>
      </c>
      <c r="U12" s="15">
        <v>0</v>
      </c>
      <c r="V12" s="15">
        <v>12898.325840724308</v>
      </c>
      <c r="W12" s="16">
        <v>20745.102972248074</v>
      </c>
      <c r="Y12" s="6">
        <v>2020</v>
      </c>
      <c r="Z12" s="14">
        <v>0</v>
      </c>
      <c r="AA12" s="15">
        <v>0</v>
      </c>
      <c r="AB12" s="15">
        <v>0</v>
      </c>
      <c r="AC12" s="15">
        <v>0</v>
      </c>
      <c r="AD12" s="15">
        <v>0</v>
      </c>
      <c r="AE12" s="16">
        <v>0</v>
      </c>
      <c r="AG12" s="6">
        <v>2020</v>
      </c>
      <c r="AH12" s="26"/>
      <c r="AI12" s="27"/>
      <c r="AJ12" s="27">
        <v>9020</v>
      </c>
      <c r="AK12" s="27">
        <v>1400</v>
      </c>
      <c r="AL12" s="27">
        <v>3000</v>
      </c>
      <c r="AM12" s="27">
        <v>7325</v>
      </c>
      <c r="AN12" s="27">
        <f t="shared" si="0"/>
        <v>20745.102972248074</v>
      </c>
      <c r="AO12" s="28">
        <f t="shared" si="9"/>
        <v>-0.10297224807436578</v>
      </c>
      <c r="AQ12" s="6">
        <v>2020</v>
      </c>
      <c r="AR12" s="26">
        <f t="shared" si="1"/>
        <v>17763.227676843882</v>
      </c>
      <c r="AS12" s="27">
        <f t="shared" si="2"/>
        <v>20745.102972248074</v>
      </c>
      <c r="AT12" s="27">
        <f t="shared" si="3"/>
        <v>0</v>
      </c>
      <c r="AU12" s="27">
        <f t="shared" si="4"/>
        <v>38508.330649091957</v>
      </c>
      <c r="AV12" s="27">
        <f t="shared" si="5"/>
        <v>28088.227676843882</v>
      </c>
      <c r="AW12" s="27">
        <f t="shared" si="6"/>
        <v>38508.330649091957</v>
      </c>
      <c r="AX12" s="27">
        <f t="shared" si="7"/>
        <v>13420</v>
      </c>
      <c r="AY12" s="28">
        <f t="shared" si="8"/>
        <v>38508.330649091957</v>
      </c>
      <c r="AZ12" s="23"/>
      <c r="BA12" s="23"/>
      <c r="BB12" s="23"/>
      <c r="BC12" s="23"/>
      <c r="BD12" s="23"/>
      <c r="BE12" s="23"/>
      <c r="BF12" s="23"/>
      <c r="BG12" s="23"/>
    </row>
    <row r="13" spans="1:59" x14ac:dyDescent="0.2">
      <c r="A13" s="6">
        <v>2021</v>
      </c>
      <c r="B13" s="14">
        <v>5206.5476214921291</v>
      </c>
      <c r="C13" s="15">
        <v>622.17628935660503</v>
      </c>
      <c r="D13" s="15">
        <v>266.18255817932919</v>
      </c>
      <c r="E13" s="15">
        <v>6.9076250000000003</v>
      </c>
      <c r="F13" s="15">
        <v>3135.0879004106778</v>
      </c>
      <c r="G13" s="16">
        <v>9236.9019944387401</v>
      </c>
      <c r="I13" s="6">
        <v>2021</v>
      </c>
      <c r="J13" s="14">
        <v>1968.9682665982202</v>
      </c>
      <c r="K13" s="15">
        <v>284.40420260095823</v>
      </c>
      <c r="L13" s="15">
        <v>186.77198023613963</v>
      </c>
      <c r="M13" s="15">
        <v>6.9076250000000003</v>
      </c>
      <c r="N13" s="15">
        <v>2793.7957246748801</v>
      </c>
      <c r="O13" s="16">
        <v>5240.8477991101981</v>
      </c>
      <c r="Q13" s="6">
        <v>2021</v>
      </c>
      <c r="R13" s="14">
        <v>3237.5793548939082</v>
      </c>
      <c r="S13" s="15">
        <v>337.77208675564685</v>
      </c>
      <c r="T13" s="15">
        <v>79.410577943189594</v>
      </c>
      <c r="U13" s="15">
        <v>0</v>
      </c>
      <c r="V13" s="15">
        <v>341.2921757357974</v>
      </c>
      <c r="W13" s="16">
        <v>3996.0541953285419</v>
      </c>
      <c r="Y13" s="6">
        <v>2021</v>
      </c>
      <c r="Z13" s="14">
        <v>0</v>
      </c>
      <c r="AA13" s="15">
        <v>0</v>
      </c>
      <c r="AB13" s="15">
        <v>0</v>
      </c>
      <c r="AC13" s="15">
        <v>0</v>
      </c>
      <c r="AD13" s="15">
        <v>0</v>
      </c>
      <c r="AE13" s="16">
        <v>0</v>
      </c>
      <c r="AG13" s="6">
        <v>2021</v>
      </c>
      <c r="AH13" s="26"/>
      <c r="AI13" s="27"/>
      <c r="AJ13" s="27"/>
      <c r="AK13" s="27"/>
      <c r="AL13" s="27">
        <v>3996.0541953285419</v>
      </c>
      <c r="AM13" s="27">
        <f t="shared" ref="AM13:AM44" si="10">AN13-SUM(AH13:AL13)</f>
        <v>0</v>
      </c>
      <c r="AN13" s="27">
        <f t="shared" si="0"/>
        <v>3996.0541953285419</v>
      </c>
      <c r="AO13" s="28">
        <f t="shared" si="9"/>
        <v>0</v>
      </c>
      <c r="AQ13" s="6">
        <v>2021</v>
      </c>
      <c r="AR13" s="26">
        <f t="shared" si="1"/>
        <v>5240.8477991101981</v>
      </c>
      <c r="AS13" s="27">
        <f t="shared" si="2"/>
        <v>3996.0541953285419</v>
      </c>
      <c r="AT13" s="27">
        <f t="shared" si="3"/>
        <v>0</v>
      </c>
      <c r="AU13" s="27">
        <f t="shared" si="4"/>
        <v>9236.9019944387401</v>
      </c>
      <c r="AV13" s="27">
        <f t="shared" si="5"/>
        <v>9236.9019944387401</v>
      </c>
      <c r="AW13" s="27">
        <f t="shared" si="6"/>
        <v>9236.9019944387401</v>
      </c>
      <c r="AX13" s="27">
        <f t="shared" si="7"/>
        <v>3996.0541953285419</v>
      </c>
      <c r="AY13" s="28">
        <f t="shared" si="8"/>
        <v>9236.9019944387401</v>
      </c>
      <c r="AZ13" s="23"/>
      <c r="BA13" s="23"/>
      <c r="BB13" s="23"/>
      <c r="BC13" s="23"/>
      <c r="BD13" s="23"/>
      <c r="BE13" s="23"/>
      <c r="BF13" s="23"/>
      <c r="BG13" s="23"/>
    </row>
    <row r="14" spans="1:59" x14ac:dyDescent="0.2">
      <c r="A14" s="6">
        <v>2022</v>
      </c>
      <c r="B14" s="14">
        <v>5206.5476214921291</v>
      </c>
      <c r="C14" s="15">
        <v>622.17628935660503</v>
      </c>
      <c r="D14" s="15">
        <v>266.18255817932919</v>
      </c>
      <c r="E14" s="15">
        <v>6.9076250000000003</v>
      </c>
      <c r="F14" s="15">
        <v>3085.0879004106778</v>
      </c>
      <c r="G14" s="16">
        <v>9186.9019944387401</v>
      </c>
      <c r="I14" s="6">
        <v>2022</v>
      </c>
      <c r="J14" s="14">
        <v>1968.9682665982202</v>
      </c>
      <c r="K14" s="15">
        <v>284.40420260095823</v>
      </c>
      <c r="L14" s="15">
        <v>186.77198023613963</v>
      </c>
      <c r="M14" s="15">
        <v>6.9076250000000003</v>
      </c>
      <c r="N14" s="15">
        <v>2743.7957246748801</v>
      </c>
      <c r="O14" s="16">
        <v>5190.8477991101981</v>
      </c>
      <c r="Q14" s="6">
        <v>2022</v>
      </c>
      <c r="R14" s="14">
        <v>3237.5793548939082</v>
      </c>
      <c r="S14" s="15">
        <v>337.77208675564685</v>
      </c>
      <c r="T14" s="15">
        <v>79.410577943189594</v>
      </c>
      <c r="U14" s="15">
        <v>0</v>
      </c>
      <c r="V14" s="15">
        <v>341.2921757357974</v>
      </c>
      <c r="W14" s="16">
        <v>3996.0541953285419</v>
      </c>
      <c r="Y14" s="6">
        <v>2022</v>
      </c>
      <c r="Z14" s="14">
        <v>0</v>
      </c>
      <c r="AA14" s="15">
        <v>0</v>
      </c>
      <c r="AB14" s="15">
        <v>0</v>
      </c>
      <c r="AC14" s="15">
        <v>0</v>
      </c>
      <c r="AD14" s="15">
        <v>0</v>
      </c>
      <c r="AE14" s="16">
        <v>0</v>
      </c>
      <c r="AG14" s="6">
        <v>2022</v>
      </c>
      <c r="AH14" s="26"/>
      <c r="AI14" s="27"/>
      <c r="AJ14" s="27"/>
      <c r="AK14" s="27"/>
      <c r="AL14" s="27">
        <v>3996.0541953285419</v>
      </c>
      <c r="AM14" s="27">
        <f t="shared" si="10"/>
        <v>0</v>
      </c>
      <c r="AN14" s="27">
        <f t="shared" si="0"/>
        <v>3996.0541953285419</v>
      </c>
      <c r="AO14" s="28">
        <f t="shared" si="9"/>
        <v>0</v>
      </c>
      <c r="AQ14" s="6">
        <v>2022</v>
      </c>
      <c r="AR14" s="26">
        <f t="shared" si="1"/>
        <v>5190.8477991101981</v>
      </c>
      <c r="AS14" s="27">
        <f t="shared" si="2"/>
        <v>3996.0541953285419</v>
      </c>
      <c r="AT14" s="27">
        <f t="shared" si="3"/>
        <v>0</v>
      </c>
      <c r="AU14" s="27">
        <f t="shared" si="4"/>
        <v>9186.9019944387401</v>
      </c>
      <c r="AV14" s="27">
        <f t="shared" si="5"/>
        <v>9186.9019944387401</v>
      </c>
      <c r="AW14" s="27">
        <f t="shared" si="6"/>
        <v>9186.9019944387401</v>
      </c>
      <c r="AX14" s="27">
        <f t="shared" si="7"/>
        <v>3996.0541953285419</v>
      </c>
      <c r="AY14" s="28">
        <f t="shared" si="8"/>
        <v>9186.9019944387401</v>
      </c>
      <c r="AZ14" s="23"/>
      <c r="BA14" s="23"/>
      <c r="BB14" s="23"/>
      <c r="BC14" s="23"/>
      <c r="BD14" s="23"/>
      <c r="BE14" s="23"/>
      <c r="BF14" s="23"/>
      <c r="BG14" s="23"/>
    </row>
    <row r="15" spans="1:59" x14ac:dyDescent="0.2">
      <c r="A15" s="6">
        <v>2023</v>
      </c>
      <c r="B15" s="14">
        <v>5206.5476214921291</v>
      </c>
      <c r="C15" s="15">
        <v>622.17628935660503</v>
      </c>
      <c r="D15" s="15">
        <v>266.18255817932919</v>
      </c>
      <c r="E15" s="15">
        <v>6.9076250000000003</v>
      </c>
      <c r="F15" s="15">
        <v>3085.0879004106778</v>
      </c>
      <c r="G15" s="16">
        <v>9186.9019944387401</v>
      </c>
      <c r="I15" s="6">
        <v>2023</v>
      </c>
      <c r="J15" s="14">
        <v>1968.9682665982202</v>
      </c>
      <c r="K15" s="15">
        <v>284.40420260095823</v>
      </c>
      <c r="L15" s="15">
        <v>186.77198023613963</v>
      </c>
      <c r="M15" s="15">
        <v>6.9076250000000003</v>
      </c>
      <c r="N15" s="15">
        <v>2743.7957246748801</v>
      </c>
      <c r="O15" s="16">
        <v>5190.8477991101981</v>
      </c>
      <c r="Q15" s="6">
        <v>2023</v>
      </c>
      <c r="R15" s="14">
        <v>3237.5793548939082</v>
      </c>
      <c r="S15" s="15">
        <v>337.77208675564685</v>
      </c>
      <c r="T15" s="15">
        <v>79.410577943189594</v>
      </c>
      <c r="U15" s="15">
        <v>0</v>
      </c>
      <c r="V15" s="15">
        <v>341.2921757357974</v>
      </c>
      <c r="W15" s="16">
        <v>3996.0541953285419</v>
      </c>
      <c r="Y15" s="6">
        <v>2023</v>
      </c>
      <c r="Z15" s="14">
        <v>0</v>
      </c>
      <c r="AA15" s="15">
        <v>0</v>
      </c>
      <c r="AB15" s="15">
        <v>0</v>
      </c>
      <c r="AC15" s="15">
        <v>0</v>
      </c>
      <c r="AD15" s="15">
        <v>0</v>
      </c>
      <c r="AE15" s="16">
        <v>0</v>
      </c>
      <c r="AG15" s="6">
        <v>2023</v>
      </c>
      <c r="AH15" s="26"/>
      <c r="AI15" s="27"/>
      <c r="AJ15" s="27"/>
      <c r="AK15" s="27"/>
      <c r="AL15" s="27">
        <v>3996.0541953285419</v>
      </c>
      <c r="AM15" s="27">
        <f t="shared" si="10"/>
        <v>0</v>
      </c>
      <c r="AN15" s="27">
        <f t="shared" si="0"/>
        <v>3996.0541953285419</v>
      </c>
      <c r="AO15" s="28">
        <f t="shared" si="9"/>
        <v>0</v>
      </c>
      <c r="AQ15" s="6">
        <v>2023</v>
      </c>
      <c r="AR15" s="26">
        <f t="shared" si="1"/>
        <v>5190.8477991101981</v>
      </c>
      <c r="AS15" s="27">
        <f t="shared" si="2"/>
        <v>3996.0541953285419</v>
      </c>
      <c r="AT15" s="27">
        <f t="shared" si="3"/>
        <v>0</v>
      </c>
      <c r="AU15" s="27">
        <f t="shared" si="4"/>
        <v>9186.9019944387401</v>
      </c>
      <c r="AV15" s="27">
        <f t="shared" si="5"/>
        <v>9186.9019944387401</v>
      </c>
      <c r="AW15" s="27">
        <f t="shared" si="6"/>
        <v>9186.9019944387401</v>
      </c>
      <c r="AX15" s="27">
        <f t="shared" si="7"/>
        <v>3996.0541953285419</v>
      </c>
      <c r="AY15" s="28">
        <f t="shared" si="8"/>
        <v>9186.9019944387401</v>
      </c>
      <c r="AZ15" s="23"/>
      <c r="BA15" s="23"/>
      <c r="BB15" s="23"/>
      <c r="BC15" s="23"/>
      <c r="BD15" s="23"/>
      <c r="BE15" s="23"/>
      <c r="BF15" s="23"/>
      <c r="BG15" s="23"/>
    </row>
    <row r="16" spans="1:59" x14ac:dyDescent="0.2">
      <c r="A16" s="6">
        <v>2024</v>
      </c>
      <c r="B16" s="14">
        <v>5220.8121355236144</v>
      </c>
      <c r="C16" s="15">
        <v>623.88088193018473</v>
      </c>
      <c r="D16" s="15">
        <v>266.9118254620123</v>
      </c>
      <c r="E16" s="15">
        <v>6.9265500000000007</v>
      </c>
      <c r="F16" s="15">
        <v>1538.148798767967</v>
      </c>
      <c r="G16" s="16">
        <v>7656.6801916837794</v>
      </c>
      <c r="I16" s="6">
        <v>2024</v>
      </c>
      <c r="J16" s="14">
        <v>1974.3627002053388</v>
      </c>
      <c r="K16" s="15">
        <v>285.18339219712527</v>
      </c>
      <c r="L16" s="15">
        <v>187.28368429158112</v>
      </c>
      <c r="M16" s="15">
        <v>6.9265500000000007</v>
      </c>
      <c r="N16" s="15">
        <v>1195.9215759753592</v>
      </c>
      <c r="O16" s="16">
        <v>3649.6779026694048</v>
      </c>
      <c r="Q16" s="6">
        <v>2024</v>
      </c>
      <c r="R16" s="14">
        <v>3246.4494353182754</v>
      </c>
      <c r="S16" s="15">
        <v>338.69748973305957</v>
      </c>
      <c r="T16" s="15">
        <v>79.628141170431206</v>
      </c>
      <c r="U16" s="15">
        <v>0</v>
      </c>
      <c r="V16" s="15">
        <v>342.22722279260779</v>
      </c>
      <c r="W16" s="16">
        <v>4007.0022890143741</v>
      </c>
      <c r="Y16" s="6">
        <v>2024</v>
      </c>
      <c r="Z16" s="14">
        <v>0</v>
      </c>
      <c r="AA16" s="15">
        <v>0</v>
      </c>
      <c r="AB16" s="15">
        <v>0</v>
      </c>
      <c r="AC16" s="15">
        <v>0</v>
      </c>
      <c r="AD16" s="15">
        <v>0</v>
      </c>
      <c r="AE16" s="16">
        <v>0</v>
      </c>
      <c r="AG16" s="6">
        <v>2024</v>
      </c>
      <c r="AH16" s="26"/>
      <c r="AI16" s="27"/>
      <c r="AJ16" s="27"/>
      <c r="AK16" s="27"/>
      <c r="AL16" s="27">
        <v>4007.0022890143741</v>
      </c>
      <c r="AM16" s="27">
        <f t="shared" si="10"/>
        <v>0</v>
      </c>
      <c r="AN16" s="27">
        <f t="shared" si="0"/>
        <v>4007.0022890143741</v>
      </c>
      <c r="AO16" s="28">
        <f t="shared" si="9"/>
        <v>0</v>
      </c>
      <c r="AQ16" s="6">
        <v>2024</v>
      </c>
      <c r="AR16" s="26">
        <f t="shared" si="1"/>
        <v>3649.6779026694048</v>
      </c>
      <c r="AS16" s="27">
        <f t="shared" si="2"/>
        <v>4007.0022890143741</v>
      </c>
      <c r="AT16" s="27">
        <f t="shared" si="3"/>
        <v>0</v>
      </c>
      <c r="AU16" s="27">
        <f t="shared" si="4"/>
        <v>7656.6801916837794</v>
      </c>
      <c r="AV16" s="27">
        <f t="shared" si="5"/>
        <v>7656.6801916837794</v>
      </c>
      <c r="AW16" s="27">
        <f t="shared" si="6"/>
        <v>7656.6801916837794</v>
      </c>
      <c r="AX16" s="27">
        <f t="shared" si="7"/>
        <v>4007.0022890143741</v>
      </c>
      <c r="AY16" s="28">
        <f t="shared" si="8"/>
        <v>7656.6801916837794</v>
      </c>
      <c r="AZ16" s="23"/>
      <c r="BA16" s="23"/>
      <c r="BB16" s="23"/>
      <c r="BC16" s="23"/>
      <c r="BD16" s="23"/>
      <c r="BE16" s="23"/>
      <c r="BF16" s="23"/>
      <c r="BG16" s="23"/>
    </row>
    <row r="17" spans="1:59" x14ac:dyDescent="0.2">
      <c r="A17" s="6">
        <v>2025</v>
      </c>
      <c r="B17" s="14">
        <v>5206.5476214921291</v>
      </c>
      <c r="C17" s="15">
        <v>622.17628935660503</v>
      </c>
      <c r="D17" s="15">
        <v>266.18255817932919</v>
      </c>
      <c r="E17" s="15">
        <v>6.9076250000000003</v>
      </c>
      <c r="F17" s="15">
        <v>1485.0879004106778</v>
      </c>
      <c r="G17" s="16">
        <v>7586.9019944387401</v>
      </c>
      <c r="I17" s="6">
        <v>2025</v>
      </c>
      <c r="J17" s="14">
        <v>1968.9682665982202</v>
      </c>
      <c r="K17" s="15">
        <v>284.40420260095823</v>
      </c>
      <c r="L17" s="15">
        <v>186.77198023613963</v>
      </c>
      <c r="M17" s="15">
        <v>6.9076250000000003</v>
      </c>
      <c r="N17" s="15">
        <v>1143.7957246748801</v>
      </c>
      <c r="O17" s="16">
        <v>3590.8477991101981</v>
      </c>
      <c r="Q17" s="6">
        <v>2025</v>
      </c>
      <c r="R17" s="14">
        <v>3237.5793548939082</v>
      </c>
      <c r="S17" s="15">
        <v>337.77208675564685</v>
      </c>
      <c r="T17" s="15">
        <v>79.410577943189594</v>
      </c>
      <c r="U17" s="15">
        <v>0</v>
      </c>
      <c r="V17" s="15">
        <v>341.2921757357974</v>
      </c>
      <c r="W17" s="16">
        <v>3996.0541953285419</v>
      </c>
      <c r="Y17" s="6">
        <v>2025</v>
      </c>
      <c r="Z17" s="14">
        <v>0</v>
      </c>
      <c r="AA17" s="15">
        <v>0</v>
      </c>
      <c r="AB17" s="15">
        <v>0</v>
      </c>
      <c r="AC17" s="15">
        <v>0</v>
      </c>
      <c r="AD17" s="15">
        <v>0</v>
      </c>
      <c r="AE17" s="16">
        <v>0</v>
      </c>
      <c r="AG17" s="6">
        <v>2025</v>
      </c>
      <c r="AH17" s="26"/>
      <c r="AI17" s="27"/>
      <c r="AJ17" s="27"/>
      <c r="AK17" s="27"/>
      <c r="AL17" s="27">
        <v>3996.0541953285419</v>
      </c>
      <c r="AM17" s="27">
        <f t="shared" si="10"/>
        <v>0</v>
      </c>
      <c r="AN17" s="27">
        <f t="shared" si="0"/>
        <v>3996.0541953285419</v>
      </c>
      <c r="AO17" s="28">
        <f t="shared" si="9"/>
        <v>0</v>
      </c>
      <c r="AQ17" s="6">
        <v>2025</v>
      </c>
      <c r="AR17" s="26">
        <f t="shared" si="1"/>
        <v>3590.8477991101981</v>
      </c>
      <c r="AS17" s="27">
        <f t="shared" si="2"/>
        <v>3996.0541953285419</v>
      </c>
      <c r="AT17" s="27">
        <f t="shared" si="3"/>
        <v>0</v>
      </c>
      <c r="AU17" s="27">
        <f t="shared" si="4"/>
        <v>7586.9019944387401</v>
      </c>
      <c r="AV17" s="27">
        <f t="shared" si="5"/>
        <v>7586.9019944387401</v>
      </c>
      <c r="AW17" s="27">
        <f t="shared" si="6"/>
        <v>7586.9019944387401</v>
      </c>
      <c r="AX17" s="27">
        <f t="shared" si="7"/>
        <v>3996.0541953285419</v>
      </c>
      <c r="AY17" s="28">
        <f t="shared" si="8"/>
        <v>7586.9019944387401</v>
      </c>
      <c r="AZ17" s="23"/>
      <c r="BA17" s="23"/>
      <c r="BB17" s="23"/>
      <c r="BC17" s="23"/>
      <c r="BD17" s="23"/>
      <c r="BE17" s="23"/>
      <c r="BF17" s="23"/>
      <c r="BG17" s="23"/>
    </row>
    <row r="18" spans="1:59" x14ac:dyDescent="0.2">
      <c r="A18" s="6">
        <v>2026</v>
      </c>
      <c r="B18" s="14">
        <v>5206.5476214921291</v>
      </c>
      <c r="C18" s="15">
        <v>622.17628935660503</v>
      </c>
      <c r="D18" s="15">
        <v>266.18255817932919</v>
      </c>
      <c r="E18" s="15">
        <v>6.9076250000000003</v>
      </c>
      <c r="F18" s="15">
        <v>1626.9879004106776</v>
      </c>
      <c r="G18" s="16">
        <v>7728.8019944387406</v>
      </c>
      <c r="I18" s="6">
        <v>2026</v>
      </c>
      <c r="J18" s="14">
        <v>1968.9682665982202</v>
      </c>
      <c r="K18" s="15">
        <v>284.40420260095823</v>
      </c>
      <c r="L18" s="15">
        <v>186.77198023613963</v>
      </c>
      <c r="M18" s="15">
        <v>6.9076250000000003</v>
      </c>
      <c r="N18" s="15">
        <v>1285.6957246748802</v>
      </c>
      <c r="O18" s="16">
        <v>3732.7477991101982</v>
      </c>
      <c r="Q18" s="6">
        <v>2026</v>
      </c>
      <c r="R18" s="14">
        <v>3237.5793548939082</v>
      </c>
      <c r="S18" s="15">
        <v>337.77208675564685</v>
      </c>
      <c r="T18" s="15">
        <v>79.410577943189594</v>
      </c>
      <c r="U18" s="15">
        <v>0</v>
      </c>
      <c r="V18" s="15">
        <v>341.2921757357974</v>
      </c>
      <c r="W18" s="16">
        <v>3996.0541953285419</v>
      </c>
      <c r="Y18" s="6">
        <v>2026</v>
      </c>
      <c r="Z18" s="14">
        <v>0</v>
      </c>
      <c r="AA18" s="15">
        <v>0</v>
      </c>
      <c r="AB18" s="15">
        <v>0</v>
      </c>
      <c r="AC18" s="15">
        <v>0</v>
      </c>
      <c r="AD18" s="15">
        <v>0</v>
      </c>
      <c r="AE18" s="16">
        <v>0</v>
      </c>
      <c r="AG18" s="6">
        <v>2026</v>
      </c>
      <c r="AH18" s="26"/>
      <c r="AI18" s="27"/>
      <c r="AJ18" s="27"/>
      <c r="AK18" s="27"/>
      <c r="AL18" s="27">
        <v>3996.0541953285419</v>
      </c>
      <c r="AM18" s="27">
        <f t="shared" si="10"/>
        <v>0</v>
      </c>
      <c r="AN18" s="27">
        <f t="shared" si="0"/>
        <v>3996.0541953285419</v>
      </c>
      <c r="AO18" s="28">
        <f t="shared" si="9"/>
        <v>0</v>
      </c>
      <c r="AQ18" s="6">
        <v>2026</v>
      </c>
      <c r="AR18" s="26">
        <f t="shared" si="1"/>
        <v>3732.7477991101982</v>
      </c>
      <c r="AS18" s="27">
        <f t="shared" si="2"/>
        <v>3996.0541953285419</v>
      </c>
      <c r="AT18" s="27">
        <f t="shared" si="3"/>
        <v>0</v>
      </c>
      <c r="AU18" s="27">
        <f t="shared" si="4"/>
        <v>7728.8019944387397</v>
      </c>
      <c r="AV18" s="27">
        <f t="shared" si="5"/>
        <v>7728.8019944387397</v>
      </c>
      <c r="AW18" s="27">
        <f t="shared" si="6"/>
        <v>7728.8019944387397</v>
      </c>
      <c r="AX18" s="27">
        <f t="shared" si="7"/>
        <v>3996.0541953285419</v>
      </c>
      <c r="AY18" s="28">
        <f t="shared" si="8"/>
        <v>7728.8019944387397</v>
      </c>
      <c r="AZ18" s="23"/>
      <c r="BA18" s="23"/>
      <c r="BB18" s="23"/>
      <c r="BC18" s="23"/>
      <c r="BD18" s="23"/>
      <c r="BE18" s="23"/>
      <c r="BF18" s="23"/>
      <c r="BG18" s="23"/>
    </row>
    <row r="19" spans="1:59" x14ac:dyDescent="0.2">
      <c r="A19" s="6">
        <v>2027</v>
      </c>
      <c r="B19" s="14">
        <v>5206.5476214921291</v>
      </c>
      <c r="C19" s="15">
        <v>622.17628935660503</v>
      </c>
      <c r="D19" s="15">
        <v>266.18255817932919</v>
      </c>
      <c r="E19" s="15">
        <v>6.9076250000000003</v>
      </c>
      <c r="F19" s="15">
        <v>1676.9879004106776</v>
      </c>
      <c r="G19" s="16">
        <v>7778.8019944387406</v>
      </c>
      <c r="I19" s="6">
        <v>2027</v>
      </c>
      <c r="J19" s="14">
        <v>1968.9682665982202</v>
      </c>
      <c r="K19" s="15">
        <v>284.40420260095823</v>
      </c>
      <c r="L19" s="15">
        <v>186.77198023613963</v>
      </c>
      <c r="M19" s="15">
        <v>6.9076250000000003</v>
      </c>
      <c r="N19" s="15">
        <v>1335.6957246748802</v>
      </c>
      <c r="O19" s="16">
        <v>3782.7477991101982</v>
      </c>
      <c r="Q19" s="6">
        <v>2027</v>
      </c>
      <c r="R19" s="14">
        <v>3237.5793548939082</v>
      </c>
      <c r="S19" s="15">
        <v>337.77208675564685</v>
      </c>
      <c r="T19" s="15">
        <v>79.410577943189594</v>
      </c>
      <c r="U19" s="15">
        <v>0</v>
      </c>
      <c r="V19" s="15">
        <v>341.2921757357974</v>
      </c>
      <c r="W19" s="16">
        <v>3996.0541953285419</v>
      </c>
      <c r="Y19" s="6">
        <v>2027</v>
      </c>
      <c r="Z19" s="14">
        <v>0</v>
      </c>
      <c r="AA19" s="15">
        <v>0</v>
      </c>
      <c r="AB19" s="15">
        <v>0</v>
      </c>
      <c r="AC19" s="15">
        <v>0</v>
      </c>
      <c r="AD19" s="15">
        <v>0</v>
      </c>
      <c r="AE19" s="16">
        <v>0</v>
      </c>
      <c r="AG19" s="6">
        <v>2027</v>
      </c>
      <c r="AH19" s="26"/>
      <c r="AI19" s="27"/>
      <c r="AJ19" s="27"/>
      <c r="AK19" s="27"/>
      <c r="AL19" s="27">
        <v>3996.0541953285419</v>
      </c>
      <c r="AM19" s="27">
        <f t="shared" si="10"/>
        <v>0</v>
      </c>
      <c r="AN19" s="27">
        <f t="shared" si="0"/>
        <v>3996.0541953285419</v>
      </c>
      <c r="AO19" s="28">
        <f t="shared" si="9"/>
        <v>0</v>
      </c>
      <c r="AQ19" s="6">
        <v>2027</v>
      </c>
      <c r="AR19" s="26">
        <f t="shared" si="1"/>
        <v>3782.7477991101982</v>
      </c>
      <c r="AS19" s="27">
        <f t="shared" si="2"/>
        <v>3996.0541953285419</v>
      </c>
      <c r="AT19" s="27">
        <f t="shared" si="3"/>
        <v>0</v>
      </c>
      <c r="AU19" s="27">
        <f t="shared" si="4"/>
        <v>7778.8019944387397</v>
      </c>
      <c r="AV19" s="27">
        <f t="shared" si="5"/>
        <v>7778.8019944387397</v>
      </c>
      <c r="AW19" s="27">
        <f t="shared" si="6"/>
        <v>7778.8019944387397</v>
      </c>
      <c r="AX19" s="27">
        <f t="shared" si="7"/>
        <v>3996.0541953285419</v>
      </c>
      <c r="AY19" s="28">
        <f t="shared" si="8"/>
        <v>7778.8019944387397</v>
      </c>
      <c r="AZ19" s="23"/>
      <c r="BA19" s="23"/>
      <c r="BB19" s="23"/>
      <c r="BC19" s="23"/>
      <c r="BD19" s="23"/>
      <c r="BE19" s="23"/>
      <c r="BF19" s="23"/>
      <c r="BG19" s="23"/>
    </row>
    <row r="20" spans="1:59" x14ac:dyDescent="0.2">
      <c r="A20" s="6">
        <v>2028</v>
      </c>
      <c r="B20" s="14">
        <v>5220.8121355236144</v>
      </c>
      <c r="C20" s="15">
        <v>623.88088193018473</v>
      </c>
      <c r="D20" s="15">
        <v>266.9118254620123</v>
      </c>
      <c r="E20" s="15">
        <v>6.9265500000000007</v>
      </c>
      <c r="F20" s="15">
        <v>1630.0487987679671</v>
      </c>
      <c r="G20" s="16">
        <v>7748.580191683779</v>
      </c>
      <c r="I20" s="6">
        <v>2028</v>
      </c>
      <c r="J20" s="14">
        <v>1974.3627002053388</v>
      </c>
      <c r="K20" s="15">
        <v>285.18339219712527</v>
      </c>
      <c r="L20" s="15">
        <v>187.28368429158112</v>
      </c>
      <c r="M20" s="15">
        <v>6.9265500000000007</v>
      </c>
      <c r="N20" s="15">
        <v>1287.8215759753593</v>
      </c>
      <c r="O20" s="16">
        <v>3741.5779026694049</v>
      </c>
      <c r="Q20" s="6">
        <v>2028</v>
      </c>
      <c r="R20" s="14">
        <v>3246.4494353182754</v>
      </c>
      <c r="S20" s="15">
        <v>338.69748973305957</v>
      </c>
      <c r="T20" s="15">
        <v>79.628141170431206</v>
      </c>
      <c r="U20" s="15">
        <v>0</v>
      </c>
      <c r="V20" s="15">
        <v>342.22722279260779</v>
      </c>
      <c r="W20" s="16">
        <v>4007.0022890143741</v>
      </c>
      <c r="Y20" s="6">
        <v>2028</v>
      </c>
      <c r="Z20" s="14">
        <v>0</v>
      </c>
      <c r="AA20" s="15">
        <v>0</v>
      </c>
      <c r="AB20" s="15">
        <v>0</v>
      </c>
      <c r="AC20" s="15">
        <v>0</v>
      </c>
      <c r="AD20" s="15">
        <v>0</v>
      </c>
      <c r="AE20" s="16">
        <v>0</v>
      </c>
      <c r="AG20" s="6">
        <v>2028</v>
      </c>
      <c r="AH20" s="26"/>
      <c r="AI20" s="27"/>
      <c r="AJ20" s="27"/>
      <c r="AK20" s="27"/>
      <c r="AL20" s="27">
        <v>4007.0022890143741</v>
      </c>
      <c r="AM20" s="27">
        <f t="shared" si="10"/>
        <v>0</v>
      </c>
      <c r="AN20" s="27">
        <f t="shared" si="0"/>
        <v>4007.0022890143741</v>
      </c>
      <c r="AO20" s="28">
        <f t="shared" si="9"/>
        <v>0</v>
      </c>
      <c r="AQ20" s="6">
        <v>2028</v>
      </c>
      <c r="AR20" s="26">
        <f t="shared" si="1"/>
        <v>3741.5779026694049</v>
      </c>
      <c r="AS20" s="27">
        <f t="shared" si="2"/>
        <v>4007.0022890143741</v>
      </c>
      <c r="AT20" s="27">
        <f t="shared" si="3"/>
        <v>0</v>
      </c>
      <c r="AU20" s="27">
        <f t="shared" si="4"/>
        <v>7748.580191683779</v>
      </c>
      <c r="AV20" s="27">
        <f t="shared" si="5"/>
        <v>7748.580191683779</v>
      </c>
      <c r="AW20" s="27">
        <f t="shared" si="6"/>
        <v>7748.580191683779</v>
      </c>
      <c r="AX20" s="27">
        <f t="shared" si="7"/>
        <v>4007.0022890143741</v>
      </c>
      <c r="AY20" s="28">
        <f t="shared" si="8"/>
        <v>7748.580191683779</v>
      </c>
      <c r="AZ20" s="23"/>
      <c r="BA20" s="23"/>
      <c r="BB20" s="23"/>
      <c r="BC20" s="23"/>
      <c r="BD20" s="23"/>
      <c r="BE20" s="23"/>
      <c r="BF20" s="23"/>
      <c r="BG20" s="23"/>
    </row>
    <row r="21" spans="1:59" x14ac:dyDescent="0.2">
      <c r="A21" s="6">
        <v>2029</v>
      </c>
      <c r="B21" s="14">
        <v>5206.5476214921291</v>
      </c>
      <c r="C21" s="15">
        <v>622.17628935660503</v>
      </c>
      <c r="D21" s="15">
        <v>266.18255817932919</v>
      </c>
      <c r="E21" s="15">
        <v>6.9076250000000003</v>
      </c>
      <c r="F21" s="15">
        <v>1626.9879004106776</v>
      </c>
      <c r="G21" s="16">
        <v>7728.8019944387406</v>
      </c>
      <c r="I21" s="6">
        <v>2029</v>
      </c>
      <c r="J21" s="14">
        <v>1968.9682665982202</v>
      </c>
      <c r="K21" s="15">
        <v>284.40420260095823</v>
      </c>
      <c r="L21" s="15">
        <v>186.77198023613963</v>
      </c>
      <c r="M21" s="15">
        <v>6.9076250000000003</v>
      </c>
      <c r="N21" s="15">
        <v>1285.6957246748802</v>
      </c>
      <c r="O21" s="16">
        <v>3732.7477991101982</v>
      </c>
      <c r="Q21" s="6">
        <v>2029</v>
      </c>
      <c r="R21" s="14">
        <v>3237.5793548939082</v>
      </c>
      <c r="S21" s="15">
        <v>337.77208675564685</v>
      </c>
      <c r="T21" s="15">
        <v>79.410577943189594</v>
      </c>
      <c r="U21" s="15">
        <v>0</v>
      </c>
      <c r="V21" s="15">
        <v>341.2921757357974</v>
      </c>
      <c r="W21" s="16">
        <v>3996.0541953285419</v>
      </c>
      <c r="Y21" s="6">
        <v>2029</v>
      </c>
      <c r="Z21" s="14">
        <v>0</v>
      </c>
      <c r="AA21" s="15">
        <v>0</v>
      </c>
      <c r="AB21" s="15">
        <v>0</v>
      </c>
      <c r="AC21" s="15">
        <v>0</v>
      </c>
      <c r="AD21" s="15">
        <v>0</v>
      </c>
      <c r="AE21" s="16">
        <v>0</v>
      </c>
      <c r="AG21" s="6">
        <v>2029</v>
      </c>
      <c r="AH21" s="26"/>
      <c r="AI21" s="27"/>
      <c r="AJ21" s="27"/>
      <c r="AK21" s="27"/>
      <c r="AL21" s="27">
        <v>3996.0541953285419</v>
      </c>
      <c r="AM21" s="27">
        <f t="shared" si="10"/>
        <v>0</v>
      </c>
      <c r="AN21" s="27">
        <f t="shared" si="0"/>
        <v>3996.0541953285419</v>
      </c>
      <c r="AO21" s="28">
        <f t="shared" si="9"/>
        <v>0</v>
      </c>
      <c r="AQ21" s="6">
        <v>2029</v>
      </c>
      <c r="AR21" s="26">
        <f t="shared" si="1"/>
        <v>3732.7477991101982</v>
      </c>
      <c r="AS21" s="27">
        <f t="shared" si="2"/>
        <v>3996.0541953285419</v>
      </c>
      <c r="AT21" s="27">
        <f t="shared" si="3"/>
        <v>0</v>
      </c>
      <c r="AU21" s="27">
        <f t="shared" si="4"/>
        <v>7728.8019944387397</v>
      </c>
      <c r="AV21" s="27">
        <f t="shared" si="5"/>
        <v>7728.8019944387397</v>
      </c>
      <c r="AW21" s="27">
        <f t="shared" si="6"/>
        <v>7728.8019944387397</v>
      </c>
      <c r="AX21" s="27">
        <f t="shared" si="7"/>
        <v>3996.0541953285419</v>
      </c>
      <c r="AY21" s="28">
        <f t="shared" si="8"/>
        <v>7728.8019944387397</v>
      </c>
      <c r="AZ21" s="23"/>
      <c r="BA21" s="23"/>
      <c r="BB21" s="23"/>
      <c r="BC21" s="23"/>
      <c r="BD21" s="23"/>
      <c r="BE21" s="23"/>
      <c r="BF21" s="23"/>
      <c r="BG21" s="23"/>
    </row>
    <row r="22" spans="1:59" x14ac:dyDescent="0.2">
      <c r="A22" s="6">
        <v>2030</v>
      </c>
      <c r="B22" s="14">
        <v>5206.5476214921291</v>
      </c>
      <c r="C22" s="15">
        <v>622.17628935660503</v>
      </c>
      <c r="D22" s="15">
        <v>266.18255817932919</v>
      </c>
      <c r="E22" s="15">
        <v>6.9076250000000003</v>
      </c>
      <c r="F22" s="15">
        <v>1676.9879004106776</v>
      </c>
      <c r="G22" s="16">
        <v>7778.8019944387406</v>
      </c>
      <c r="I22" s="6">
        <v>2030</v>
      </c>
      <c r="J22" s="14">
        <v>1968.9682665982202</v>
      </c>
      <c r="K22" s="15">
        <v>284.40420260095823</v>
      </c>
      <c r="L22" s="15">
        <v>186.77198023613963</v>
      </c>
      <c r="M22" s="15">
        <v>6.9076250000000003</v>
      </c>
      <c r="N22" s="15">
        <v>1335.6957246748802</v>
      </c>
      <c r="O22" s="16">
        <v>3782.7477991101982</v>
      </c>
      <c r="Q22" s="6">
        <v>2030</v>
      </c>
      <c r="R22" s="14">
        <v>3237.5793548939082</v>
      </c>
      <c r="S22" s="15">
        <v>337.77208675564685</v>
      </c>
      <c r="T22" s="15">
        <v>79.410577943189594</v>
      </c>
      <c r="U22" s="15">
        <v>0</v>
      </c>
      <c r="V22" s="15">
        <v>341.2921757357974</v>
      </c>
      <c r="W22" s="16">
        <v>3996.0541953285419</v>
      </c>
      <c r="Y22" s="6">
        <v>2030</v>
      </c>
      <c r="Z22" s="14">
        <v>0</v>
      </c>
      <c r="AA22" s="15">
        <v>0</v>
      </c>
      <c r="AB22" s="15">
        <v>0</v>
      </c>
      <c r="AC22" s="15">
        <v>0</v>
      </c>
      <c r="AD22" s="15">
        <v>0</v>
      </c>
      <c r="AE22" s="16">
        <v>0</v>
      </c>
      <c r="AG22" s="6">
        <v>2030</v>
      </c>
      <c r="AH22" s="26"/>
      <c r="AI22" s="27"/>
      <c r="AJ22" s="27"/>
      <c r="AK22" s="27"/>
      <c r="AL22" s="27">
        <v>3996.0541953285419</v>
      </c>
      <c r="AM22" s="27">
        <f t="shared" si="10"/>
        <v>0</v>
      </c>
      <c r="AN22" s="27">
        <f t="shared" si="0"/>
        <v>3996.0541953285419</v>
      </c>
      <c r="AO22" s="28">
        <f t="shared" si="9"/>
        <v>0</v>
      </c>
      <c r="AQ22" s="6">
        <v>2030</v>
      </c>
      <c r="AR22" s="26">
        <f t="shared" si="1"/>
        <v>3782.7477991101982</v>
      </c>
      <c r="AS22" s="27">
        <f t="shared" si="2"/>
        <v>3996.0541953285419</v>
      </c>
      <c r="AT22" s="27">
        <f t="shared" si="3"/>
        <v>0</v>
      </c>
      <c r="AU22" s="27">
        <f t="shared" si="4"/>
        <v>7778.8019944387397</v>
      </c>
      <c r="AV22" s="27">
        <f t="shared" si="5"/>
        <v>7778.8019944387397</v>
      </c>
      <c r="AW22" s="27">
        <f t="shared" si="6"/>
        <v>7778.8019944387397</v>
      </c>
      <c r="AX22" s="27">
        <f t="shared" si="7"/>
        <v>3996.0541953285419</v>
      </c>
      <c r="AY22" s="28">
        <f t="shared" si="8"/>
        <v>7778.8019944387397</v>
      </c>
      <c r="AZ22" s="23"/>
      <c r="BA22" s="23"/>
      <c r="BB22" s="23"/>
      <c r="BC22" s="23"/>
      <c r="BD22" s="23"/>
      <c r="BE22" s="23"/>
      <c r="BF22" s="23"/>
      <c r="BG22" s="23"/>
    </row>
    <row r="23" spans="1:59" x14ac:dyDescent="0.2">
      <c r="A23" s="6">
        <v>2031</v>
      </c>
      <c r="B23" s="14">
        <v>5206.5476214921291</v>
      </c>
      <c r="C23" s="15">
        <v>622.17628935660503</v>
      </c>
      <c r="D23" s="15">
        <v>266.18255817932919</v>
      </c>
      <c r="E23" s="15">
        <v>6.9076250000000003</v>
      </c>
      <c r="F23" s="15">
        <v>1626.9879004106776</v>
      </c>
      <c r="G23" s="16">
        <v>7728.8019944387406</v>
      </c>
      <c r="I23" s="6">
        <v>2031</v>
      </c>
      <c r="J23" s="14">
        <v>1968.9682665982202</v>
      </c>
      <c r="K23" s="15">
        <v>284.40420260095823</v>
      </c>
      <c r="L23" s="15">
        <v>186.77198023613963</v>
      </c>
      <c r="M23" s="15">
        <v>6.9076250000000003</v>
      </c>
      <c r="N23" s="15">
        <v>1285.6957246748802</v>
      </c>
      <c r="O23" s="16">
        <v>3732.7477991101982</v>
      </c>
      <c r="Q23" s="6">
        <v>2031</v>
      </c>
      <c r="R23" s="14">
        <v>3237.5793548939082</v>
      </c>
      <c r="S23" s="15">
        <v>337.77208675564685</v>
      </c>
      <c r="T23" s="15">
        <v>79.410577943189594</v>
      </c>
      <c r="U23" s="15">
        <v>0</v>
      </c>
      <c r="V23" s="15">
        <v>341.2921757357974</v>
      </c>
      <c r="W23" s="16">
        <v>3996.0541953285419</v>
      </c>
      <c r="Y23" s="6">
        <v>2031</v>
      </c>
      <c r="Z23" s="14">
        <v>0</v>
      </c>
      <c r="AA23" s="15">
        <v>0</v>
      </c>
      <c r="AB23" s="15">
        <v>0</v>
      </c>
      <c r="AC23" s="15">
        <v>0</v>
      </c>
      <c r="AD23" s="15">
        <v>0</v>
      </c>
      <c r="AE23" s="16">
        <v>0</v>
      </c>
      <c r="AG23" s="6">
        <v>2031</v>
      </c>
      <c r="AH23" s="26"/>
      <c r="AI23" s="27"/>
      <c r="AJ23" s="27"/>
      <c r="AK23" s="27"/>
      <c r="AL23" s="27">
        <v>3996.0541953285419</v>
      </c>
      <c r="AM23" s="27">
        <f t="shared" si="10"/>
        <v>0</v>
      </c>
      <c r="AN23" s="27">
        <f t="shared" si="0"/>
        <v>3996.0541953285419</v>
      </c>
      <c r="AO23" s="28">
        <f t="shared" si="9"/>
        <v>0</v>
      </c>
      <c r="AQ23" s="6">
        <v>2031</v>
      </c>
      <c r="AR23" s="26">
        <f t="shared" si="1"/>
        <v>3732.7477991101982</v>
      </c>
      <c r="AS23" s="27">
        <f t="shared" si="2"/>
        <v>3996.0541953285419</v>
      </c>
      <c r="AT23" s="27">
        <f t="shared" si="3"/>
        <v>0</v>
      </c>
      <c r="AU23" s="27">
        <f t="shared" si="4"/>
        <v>7728.8019944387397</v>
      </c>
      <c r="AV23" s="27">
        <f t="shared" si="5"/>
        <v>7728.8019944387397</v>
      </c>
      <c r="AW23" s="27">
        <f t="shared" si="6"/>
        <v>7728.8019944387397</v>
      </c>
      <c r="AX23" s="27">
        <f t="shared" si="7"/>
        <v>3996.0541953285419</v>
      </c>
      <c r="AY23" s="28">
        <f t="shared" si="8"/>
        <v>7728.8019944387397</v>
      </c>
      <c r="AZ23" s="23"/>
      <c r="BA23" s="23"/>
      <c r="BB23" s="23"/>
      <c r="BC23" s="23"/>
      <c r="BD23" s="23"/>
      <c r="BE23" s="23"/>
      <c r="BF23" s="23"/>
      <c r="BG23" s="23"/>
    </row>
    <row r="24" spans="1:59" x14ac:dyDescent="0.2">
      <c r="A24" s="6">
        <v>2032</v>
      </c>
      <c r="B24" s="14">
        <v>5220.8121355236144</v>
      </c>
      <c r="C24" s="15">
        <v>623.88088193018473</v>
      </c>
      <c r="D24" s="15">
        <v>266.9118254620123</v>
      </c>
      <c r="E24" s="15">
        <v>6.9265500000000007</v>
      </c>
      <c r="F24" s="15">
        <v>1630.0487987679671</v>
      </c>
      <c r="G24" s="16">
        <v>7748.580191683779</v>
      </c>
      <c r="I24" s="6">
        <v>2032</v>
      </c>
      <c r="J24" s="14">
        <v>1974.3627002053388</v>
      </c>
      <c r="K24" s="15">
        <v>285.18339219712527</v>
      </c>
      <c r="L24" s="15">
        <v>187.28368429158112</v>
      </c>
      <c r="M24" s="15">
        <v>6.9265500000000007</v>
      </c>
      <c r="N24" s="15">
        <v>1287.8215759753593</v>
      </c>
      <c r="O24" s="16">
        <v>3741.5779026694049</v>
      </c>
      <c r="Q24" s="6">
        <v>2032</v>
      </c>
      <c r="R24" s="14">
        <v>3246.4494353182754</v>
      </c>
      <c r="S24" s="15">
        <v>338.69748973305957</v>
      </c>
      <c r="T24" s="15">
        <v>79.628141170431206</v>
      </c>
      <c r="U24" s="15">
        <v>0</v>
      </c>
      <c r="V24" s="15">
        <v>342.22722279260779</v>
      </c>
      <c r="W24" s="16">
        <v>4007.0022890143741</v>
      </c>
      <c r="Y24" s="6">
        <v>2032</v>
      </c>
      <c r="Z24" s="14">
        <v>0</v>
      </c>
      <c r="AA24" s="15">
        <v>0</v>
      </c>
      <c r="AB24" s="15">
        <v>0</v>
      </c>
      <c r="AC24" s="15">
        <v>0</v>
      </c>
      <c r="AD24" s="15">
        <v>0</v>
      </c>
      <c r="AE24" s="16">
        <v>0</v>
      </c>
      <c r="AG24" s="6">
        <v>2032</v>
      </c>
      <c r="AH24" s="26"/>
      <c r="AI24" s="27"/>
      <c r="AJ24" s="27"/>
      <c r="AK24" s="27"/>
      <c r="AL24" s="27">
        <v>4007.0022890143741</v>
      </c>
      <c r="AM24" s="27">
        <f t="shared" si="10"/>
        <v>0</v>
      </c>
      <c r="AN24" s="27">
        <f t="shared" si="0"/>
        <v>4007.0022890143741</v>
      </c>
      <c r="AO24" s="28">
        <f t="shared" si="9"/>
        <v>0</v>
      </c>
      <c r="AQ24" s="6">
        <v>2032</v>
      </c>
      <c r="AR24" s="26">
        <f t="shared" si="1"/>
        <v>3741.5779026694049</v>
      </c>
      <c r="AS24" s="27">
        <f t="shared" si="2"/>
        <v>4007.0022890143741</v>
      </c>
      <c r="AT24" s="27">
        <f t="shared" si="3"/>
        <v>0</v>
      </c>
      <c r="AU24" s="27">
        <f t="shared" si="4"/>
        <v>7748.580191683779</v>
      </c>
      <c r="AV24" s="27">
        <f t="shared" si="5"/>
        <v>7748.580191683779</v>
      </c>
      <c r="AW24" s="27">
        <f t="shared" si="6"/>
        <v>7748.580191683779</v>
      </c>
      <c r="AX24" s="27">
        <f t="shared" si="7"/>
        <v>4007.0022890143741</v>
      </c>
      <c r="AY24" s="28">
        <f t="shared" si="8"/>
        <v>7748.580191683779</v>
      </c>
      <c r="AZ24" s="23"/>
      <c r="BA24" s="23"/>
      <c r="BB24" s="23"/>
      <c r="BC24" s="23"/>
      <c r="BD24" s="23"/>
      <c r="BE24" s="23"/>
      <c r="BF24" s="23"/>
      <c r="BG24" s="23"/>
    </row>
    <row r="25" spans="1:59" x14ac:dyDescent="0.2">
      <c r="A25" s="6">
        <v>2033</v>
      </c>
      <c r="B25" s="14">
        <v>5206.5476214921291</v>
      </c>
      <c r="C25" s="15">
        <v>622.17628935660503</v>
      </c>
      <c r="D25" s="15">
        <v>266.18255817932919</v>
      </c>
      <c r="E25" s="15">
        <v>6.9076250000000003</v>
      </c>
      <c r="F25" s="15">
        <v>1676.9879004106776</v>
      </c>
      <c r="G25" s="16">
        <v>7778.8019944387406</v>
      </c>
      <c r="I25" s="6">
        <v>2033</v>
      </c>
      <c r="J25" s="14">
        <v>1968.9682665982202</v>
      </c>
      <c r="K25" s="15">
        <v>284.40420260095823</v>
      </c>
      <c r="L25" s="15">
        <v>186.77198023613963</v>
      </c>
      <c r="M25" s="15">
        <v>6.9076250000000003</v>
      </c>
      <c r="N25" s="15">
        <v>1335.6957246748802</v>
      </c>
      <c r="O25" s="16">
        <v>3782.7477991101982</v>
      </c>
      <c r="Q25" s="6">
        <v>2033</v>
      </c>
      <c r="R25" s="14">
        <v>3237.5793548939082</v>
      </c>
      <c r="S25" s="15">
        <v>337.77208675564685</v>
      </c>
      <c r="T25" s="15">
        <v>79.410577943189594</v>
      </c>
      <c r="U25" s="15">
        <v>0</v>
      </c>
      <c r="V25" s="15">
        <v>341.2921757357974</v>
      </c>
      <c r="W25" s="16">
        <v>3996.0541953285419</v>
      </c>
      <c r="Y25" s="6">
        <v>2033</v>
      </c>
      <c r="Z25" s="14">
        <v>0</v>
      </c>
      <c r="AA25" s="15">
        <v>0</v>
      </c>
      <c r="AB25" s="15">
        <v>0</v>
      </c>
      <c r="AC25" s="15">
        <v>0</v>
      </c>
      <c r="AD25" s="15">
        <v>0</v>
      </c>
      <c r="AE25" s="16">
        <v>0</v>
      </c>
      <c r="AG25" s="6">
        <v>2033</v>
      </c>
      <c r="AH25" s="26"/>
      <c r="AI25" s="27"/>
      <c r="AJ25" s="27"/>
      <c r="AK25" s="27"/>
      <c r="AL25" s="27">
        <v>3996.0541953285419</v>
      </c>
      <c r="AM25" s="27">
        <f t="shared" si="10"/>
        <v>0</v>
      </c>
      <c r="AN25" s="27">
        <f t="shared" si="0"/>
        <v>3996.0541953285419</v>
      </c>
      <c r="AO25" s="28">
        <f t="shared" si="9"/>
        <v>0</v>
      </c>
      <c r="AQ25" s="6">
        <v>2033</v>
      </c>
      <c r="AR25" s="26">
        <f t="shared" si="1"/>
        <v>3782.7477991101982</v>
      </c>
      <c r="AS25" s="27">
        <f t="shared" si="2"/>
        <v>3996.0541953285419</v>
      </c>
      <c r="AT25" s="27">
        <f t="shared" si="3"/>
        <v>0</v>
      </c>
      <c r="AU25" s="27">
        <f t="shared" si="4"/>
        <v>7778.8019944387397</v>
      </c>
      <c r="AV25" s="27">
        <f t="shared" si="5"/>
        <v>7778.8019944387397</v>
      </c>
      <c r="AW25" s="27">
        <f t="shared" si="6"/>
        <v>7778.8019944387397</v>
      </c>
      <c r="AX25" s="27">
        <f t="shared" si="7"/>
        <v>3996.0541953285419</v>
      </c>
      <c r="AY25" s="28">
        <f t="shared" si="8"/>
        <v>7778.8019944387397</v>
      </c>
      <c r="AZ25" s="23"/>
      <c r="BA25" s="23"/>
      <c r="BB25" s="23"/>
      <c r="BC25" s="23"/>
      <c r="BD25" s="23"/>
      <c r="BE25" s="23"/>
      <c r="BF25" s="23"/>
      <c r="BG25" s="23"/>
    </row>
    <row r="26" spans="1:59" x14ac:dyDescent="0.2">
      <c r="A26" s="6">
        <v>2034</v>
      </c>
      <c r="B26" s="14">
        <v>5206.5476214921291</v>
      </c>
      <c r="C26" s="15">
        <v>622.17628935660503</v>
      </c>
      <c r="D26" s="15">
        <v>266.18255817932919</v>
      </c>
      <c r="E26" s="15">
        <v>6.9076250000000003</v>
      </c>
      <c r="F26" s="15">
        <v>1626.9879004106776</v>
      </c>
      <c r="G26" s="16">
        <v>7728.8019944387406</v>
      </c>
      <c r="I26" s="6">
        <v>2034</v>
      </c>
      <c r="J26" s="14">
        <v>1968.9682665982202</v>
      </c>
      <c r="K26" s="15">
        <v>284.40420260095823</v>
      </c>
      <c r="L26" s="15">
        <v>186.77198023613963</v>
      </c>
      <c r="M26" s="15">
        <v>6.9076250000000003</v>
      </c>
      <c r="N26" s="15">
        <v>1285.6957246748802</v>
      </c>
      <c r="O26" s="16">
        <v>3732.7477991101982</v>
      </c>
      <c r="Q26" s="6">
        <v>2034</v>
      </c>
      <c r="R26" s="14">
        <v>3237.5793548939082</v>
      </c>
      <c r="S26" s="15">
        <v>337.77208675564685</v>
      </c>
      <c r="T26" s="15">
        <v>79.410577943189594</v>
      </c>
      <c r="U26" s="15">
        <v>0</v>
      </c>
      <c r="V26" s="15">
        <v>341.2921757357974</v>
      </c>
      <c r="W26" s="16">
        <v>3996.0541953285419</v>
      </c>
      <c r="Y26" s="6">
        <v>2034</v>
      </c>
      <c r="Z26" s="14">
        <v>0</v>
      </c>
      <c r="AA26" s="15">
        <v>0</v>
      </c>
      <c r="AB26" s="15">
        <v>0</v>
      </c>
      <c r="AC26" s="15">
        <v>0</v>
      </c>
      <c r="AD26" s="15">
        <v>0</v>
      </c>
      <c r="AE26" s="16">
        <v>0</v>
      </c>
      <c r="AG26" s="6">
        <v>2034</v>
      </c>
      <c r="AH26" s="26"/>
      <c r="AI26" s="27"/>
      <c r="AJ26" s="27"/>
      <c r="AK26" s="27"/>
      <c r="AL26" s="27">
        <v>3996.0541953285419</v>
      </c>
      <c r="AM26" s="27">
        <f t="shared" si="10"/>
        <v>0</v>
      </c>
      <c r="AN26" s="27">
        <f t="shared" si="0"/>
        <v>3996.0541953285419</v>
      </c>
      <c r="AO26" s="28">
        <f t="shared" si="9"/>
        <v>0</v>
      </c>
      <c r="AQ26" s="6">
        <v>2034</v>
      </c>
      <c r="AR26" s="26">
        <f t="shared" si="1"/>
        <v>3732.7477991101982</v>
      </c>
      <c r="AS26" s="27">
        <f t="shared" si="2"/>
        <v>3996.0541953285419</v>
      </c>
      <c r="AT26" s="27">
        <f t="shared" si="3"/>
        <v>0</v>
      </c>
      <c r="AU26" s="27">
        <f t="shared" si="4"/>
        <v>7728.8019944387397</v>
      </c>
      <c r="AV26" s="27">
        <f t="shared" si="5"/>
        <v>7728.8019944387397</v>
      </c>
      <c r="AW26" s="27">
        <f t="shared" si="6"/>
        <v>7728.8019944387397</v>
      </c>
      <c r="AX26" s="27">
        <f t="shared" si="7"/>
        <v>3996.0541953285419</v>
      </c>
      <c r="AY26" s="28">
        <f t="shared" si="8"/>
        <v>7728.8019944387397</v>
      </c>
      <c r="AZ26" s="23"/>
      <c r="BA26" s="23"/>
      <c r="BB26" s="23"/>
      <c r="BC26" s="23"/>
      <c r="BD26" s="23"/>
      <c r="BE26" s="23"/>
      <c r="BF26" s="23"/>
      <c r="BG26" s="23"/>
    </row>
    <row r="27" spans="1:59" x14ac:dyDescent="0.2">
      <c r="A27" s="6">
        <v>2035</v>
      </c>
      <c r="B27" s="14">
        <v>5206.5476214921291</v>
      </c>
      <c r="C27" s="15">
        <v>622.17628935660503</v>
      </c>
      <c r="D27" s="15">
        <v>266.18255817932919</v>
      </c>
      <c r="E27" s="15">
        <v>6.9076250000000003</v>
      </c>
      <c r="F27" s="15">
        <v>1626.9879004106776</v>
      </c>
      <c r="G27" s="16">
        <v>7728.8019944387406</v>
      </c>
      <c r="I27" s="6">
        <v>2035</v>
      </c>
      <c r="J27" s="14">
        <v>1968.9682665982202</v>
      </c>
      <c r="K27" s="15">
        <v>284.40420260095823</v>
      </c>
      <c r="L27" s="15">
        <v>186.77198023613963</v>
      </c>
      <c r="M27" s="15">
        <v>6.9076250000000003</v>
      </c>
      <c r="N27" s="15">
        <v>1285.6957246748802</v>
      </c>
      <c r="O27" s="16">
        <v>3732.7477991101982</v>
      </c>
      <c r="Q27" s="6">
        <v>2035</v>
      </c>
      <c r="R27" s="14">
        <v>3237.5793548939082</v>
      </c>
      <c r="S27" s="15">
        <v>337.77208675564685</v>
      </c>
      <c r="T27" s="15">
        <v>79.410577943189594</v>
      </c>
      <c r="U27" s="15">
        <v>0</v>
      </c>
      <c r="V27" s="15">
        <v>341.2921757357974</v>
      </c>
      <c r="W27" s="16">
        <v>3996.0541953285419</v>
      </c>
      <c r="Y27" s="6">
        <v>2035</v>
      </c>
      <c r="Z27" s="14">
        <v>0</v>
      </c>
      <c r="AA27" s="15">
        <v>0</v>
      </c>
      <c r="AB27" s="15">
        <v>0</v>
      </c>
      <c r="AC27" s="15">
        <v>0</v>
      </c>
      <c r="AD27" s="15">
        <v>0</v>
      </c>
      <c r="AE27" s="16">
        <v>0</v>
      </c>
      <c r="AG27" s="6">
        <v>2035</v>
      </c>
      <c r="AH27" s="26"/>
      <c r="AI27" s="27"/>
      <c r="AJ27" s="27"/>
      <c r="AK27" s="27"/>
      <c r="AL27" s="27">
        <v>3996.0541953285419</v>
      </c>
      <c r="AM27" s="27">
        <f t="shared" si="10"/>
        <v>0</v>
      </c>
      <c r="AN27" s="27">
        <f t="shared" si="0"/>
        <v>3996.0541953285419</v>
      </c>
      <c r="AO27" s="28">
        <f t="shared" si="9"/>
        <v>0</v>
      </c>
      <c r="AQ27" s="6">
        <v>2035</v>
      </c>
      <c r="AR27" s="26">
        <f t="shared" si="1"/>
        <v>3732.7477991101982</v>
      </c>
      <c r="AS27" s="27">
        <f t="shared" si="2"/>
        <v>3996.0541953285419</v>
      </c>
      <c r="AT27" s="27">
        <f t="shared" si="3"/>
        <v>0</v>
      </c>
      <c r="AU27" s="27">
        <f t="shared" si="4"/>
        <v>7728.8019944387397</v>
      </c>
      <c r="AV27" s="27">
        <f t="shared" si="5"/>
        <v>7728.8019944387397</v>
      </c>
      <c r="AW27" s="27">
        <f t="shared" si="6"/>
        <v>7728.8019944387397</v>
      </c>
      <c r="AX27" s="27">
        <f t="shared" si="7"/>
        <v>3996.0541953285419</v>
      </c>
      <c r="AY27" s="28">
        <f t="shared" si="8"/>
        <v>7728.8019944387397</v>
      </c>
      <c r="AZ27" s="23"/>
      <c r="BA27" s="23"/>
      <c r="BB27" s="23"/>
      <c r="BC27" s="23"/>
      <c r="BD27" s="23"/>
      <c r="BE27" s="23"/>
      <c r="BF27" s="23"/>
      <c r="BG27" s="23"/>
    </row>
    <row r="28" spans="1:59" x14ac:dyDescent="0.2">
      <c r="A28" s="6">
        <v>2036</v>
      </c>
      <c r="B28" s="14">
        <v>5220.8121355236144</v>
      </c>
      <c r="C28" s="15">
        <v>623.88088193018473</v>
      </c>
      <c r="D28" s="15">
        <v>266.9118254620123</v>
      </c>
      <c r="E28" s="15">
        <v>6.9265500000000007</v>
      </c>
      <c r="F28" s="15">
        <v>1680.0487987679671</v>
      </c>
      <c r="G28" s="16">
        <v>7798.580191683779</v>
      </c>
      <c r="I28" s="6">
        <v>2036</v>
      </c>
      <c r="J28" s="14">
        <v>1974.3627002053388</v>
      </c>
      <c r="K28" s="15">
        <v>285.18339219712527</v>
      </c>
      <c r="L28" s="15">
        <v>187.28368429158112</v>
      </c>
      <c r="M28" s="15">
        <v>6.9265500000000007</v>
      </c>
      <c r="N28" s="15">
        <v>1337.8215759753593</v>
      </c>
      <c r="O28" s="16">
        <v>3791.5779026694049</v>
      </c>
      <c r="Q28" s="6">
        <v>2036</v>
      </c>
      <c r="R28" s="14">
        <v>3246.4494353182754</v>
      </c>
      <c r="S28" s="15">
        <v>338.69748973305957</v>
      </c>
      <c r="T28" s="15">
        <v>79.628141170431206</v>
      </c>
      <c r="U28" s="15">
        <v>0</v>
      </c>
      <c r="V28" s="15">
        <v>342.22722279260779</v>
      </c>
      <c r="W28" s="16">
        <v>4007.0022890143741</v>
      </c>
      <c r="Y28" s="6">
        <v>2036</v>
      </c>
      <c r="Z28" s="14">
        <v>0</v>
      </c>
      <c r="AA28" s="15">
        <v>0</v>
      </c>
      <c r="AB28" s="15">
        <v>0</v>
      </c>
      <c r="AC28" s="15">
        <v>0</v>
      </c>
      <c r="AD28" s="15">
        <v>0</v>
      </c>
      <c r="AE28" s="16">
        <v>0</v>
      </c>
      <c r="AG28" s="6">
        <v>2036</v>
      </c>
      <c r="AH28" s="26"/>
      <c r="AI28" s="27"/>
      <c r="AJ28" s="27"/>
      <c r="AK28" s="27"/>
      <c r="AL28" s="27">
        <v>4007.0022890143741</v>
      </c>
      <c r="AM28" s="27">
        <f t="shared" si="10"/>
        <v>0</v>
      </c>
      <c r="AN28" s="27">
        <f t="shared" si="0"/>
        <v>4007.0022890143741</v>
      </c>
      <c r="AO28" s="28">
        <f t="shared" si="9"/>
        <v>0</v>
      </c>
      <c r="AQ28" s="6">
        <v>2036</v>
      </c>
      <c r="AR28" s="26">
        <f t="shared" si="1"/>
        <v>3791.5779026694049</v>
      </c>
      <c r="AS28" s="27">
        <f t="shared" si="2"/>
        <v>4007.0022890143741</v>
      </c>
      <c r="AT28" s="27">
        <f t="shared" si="3"/>
        <v>0</v>
      </c>
      <c r="AU28" s="27">
        <f t="shared" si="4"/>
        <v>7798.580191683779</v>
      </c>
      <c r="AV28" s="27">
        <f t="shared" si="5"/>
        <v>7798.580191683779</v>
      </c>
      <c r="AW28" s="27">
        <f t="shared" si="6"/>
        <v>7798.580191683779</v>
      </c>
      <c r="AX28" s="27">
        <f t="shared" si="7"/>
        <v>4007.0022890143741</v>
      </c>
      <c r="AY28" s="28">
        <f t="shared" si="8"/>
        <v>7798.580191683779</v>
      </c>
      <c r="AZ28" s="23"/>
      <c r="BA28" s="23"/>
      <c r="BB28" s="23"/>
      <c r="BC28" s="23"/>
      <c r="BD28" s="23"/>
      <c r="BE28" s="23"/>
      <c r="BF28" s="23"/>
      <c r="BG28" s="23"/>
    </row>
    <row r="29" spans="1:59" x14ac:dyDescent="0.2">
      <c r="A29" s="6">
        <v>2037</v>
      </c>
      <c r="B29" s="14">
        <v>5206.5476214921291</v>
      </c>
      <c r="C29" s="15">
        <v>622.17628935660503</v>
      </c>
      <c r="D29" s="15">
        <v>266.18255817932919</v>
      </c>
      <c r="E29" s="15">
        <v>6.9076250000000003</v>
      </c>
      <c r="F29" s="15">
        <v>1626.9879004106776</v>
      </c>
      <c r="G29" s="16">
        <v>7728.8019944387406</v>
      </c>
      <c r="I29" s="6">
        <v>2037</v>
      </c>
      <c r="J29" s="14">
        <v>1968.9682665982202</v>
      </c>
      <c r="K29" s="15">
        <v>284.40420260095823</v>
      </c>
      <c r="L29" s="15">
        <v>186.77198023613963</v>
      </c>
      <c r="M29" s="15">
        <v>6.9076250000000003</v>
      </c>
      <c r="N29" s="15">
        <v>1285.6957246748802</v>
      </c>
      <c r="O29" s="16">
        <v>3732.7477991101982</v>
      </c>
      <c r="Q29" s="6">
        <v>2037</v>
      </c>
      <c r="R29" s="14">
        <v>3237.5793548939082</v>
      </c>
      <c r="S29" s="15">
        <v>337.77208675564685</v>
      </c>
      <c r="T29" s="15">
        <v>79.410577943189594</v>
      </c>
      <c r="U29" s="15">
        <v>0</v>
      </c>
      <c r="V29" s="15">
        <v>341.2921757357974</v>
      </c>
      <c r="W29" s="16">
        <v>3996.0541953285419</v>
      </c>
      <c r="Y29" s="6">
        <v>2037</v>
      </c>
      <c r="Z29" s="14">
        <v>0</v>
      </c>
      <c r="AA29" s="15">
        <v>0</v>
      </c>
      <c r="AB29" s="15">
        <v>0</v>
      </c>
      <c r="AC29" s="15">
        <v>0</v>
      </c>
      <c r="AD29" s="15">
        <v>0</v>
      </c>
      <c r="AE29" s="16">
        <v>0</v>
      </c>
      <c r="AG29" s="6">
        <v>2037</v>
      </c>
      <c r="AH29" s="26"/>
      <c r="AI29" s="27"/>
      <c r="AJ29" s="27"/>
      <c r="AK29" s="27"/>
      <c r="AL29" s="27">
        <v>3996.0541953285419</v>
      </c>
      <c r="AM29" s="27">
        <f t="shared" si="10"/>
        <v>0</v>
      </c>
      <c r="AN29" s="27">
        <f t="shared" si="0"/>
        <v>3996.0541953285419</v>
      </c>
      <c r="AO29" s="28">
        <f t="shared" si="9"/>
        <v>0</v>
      </c>
      <c r="AQ29" s="6">
        <v>2037</v>
      </c>
      <c r="AR29" s="26">
        <f t="shared" si="1"/>
        <v>3732.7477991101982</v>
      </c>
      <c r="AS29" s="27">
        <f t="shared" si="2"/>
        <v>3996.0541953285419</v>
      </c>
      <c r="AT29" s="27">
        <f t="shared" si="3"/>
        <v>0</v>
      </c>
      <c r="AU29" s="27">
        <f t="shared" si="4"/>
        <v>7728.8019944387397</v>
      </c>
      <c r="AV29" s="27">
        <f t="shared" si="5"/>
        <v>7728.8019944387397</v>
      </c>
      <c r="AW29" s="27">
        <f t="shared" si="6"/>
        <v>7728.8019944387397</v>
      </c>
      <c r="AX29" s="27">
        <f t="shared" si="7"/>
        <v>3996.0541953285419</v>
      </c>
      <c r="AY29" s="28">
        <f t="shared" si="8"/>
        <v>7728.8019944387397</v>
      </c>
      <c r="AZ29" s="23"/>
      <c r="BA29" s="23"/>
      <c r="BB29" s="23"/>
      <c r="BC29" s="23"/>
      <c r="BD29" s="23"/>
      <c r="BE29" s="23"/>
      <c r="BF29" s="23"/>
      <c r="BG29" s="23"/>
    </row>
    <row r="30" spans="1:59" x14ac:dyDescent="0.2">
      <c r="A30" s="6">
        <v>2038</v>
      </c>
      <c r="B30" s="14">
        <v>5206.5476214921291</v>
      </c>
      <c r="C30" s="15">
        <v>622.17628935660503</v>
      </c>
      <c r="D30" s="15">
        <v>266.18255817932919</v>
      </c>
      <c r="E30" s="15">
        <v>6.9076250000000003</v>
      </c>
      <c r="F30" s="15">
        <v>1626.9879004106776</v>
      </c>
      <c r="G30" s="16">
        <v>7728.8019944387406</v>
      </c>
      <c r="I30" s="6">
        <v>2038</v>
      </c>
      <c r="J30" s="14">
        <v>1968.9682665982202</v>
      </c>
      <c r="K30" s="15">
        <v>284.40420260095823</v>
      </c>
      <c r="L30" s="15">
        <v>186.77198023613963</v>
      </c>
      <c r="M30" s="15">
        <v>6.9076250000000003</v>
      </c>
      <c r="N30" s="15">
        <v>1285.6957246748802</v>
      </c>
      <c r="O30" s="16">
        <v>3732.7477991101982</v>
      </c>
      <c r="Q30" s="6">
        <v>2038</v>
      </c>
      <c r="R30" s="14">
        <v>3237.5793548939082</v>
      </c>
      <c r="S30" s="15">
        <v>337.77208675564685</v>
      </c>
      <c r="T30" s="15">
        <v>79.410577943189594</v>
      </c>
      <c r="U30" s="15">
        <v>0</v>
      </c>
      <c r="V30" s="15">
        <v>341.2921757357974</v>
      </c>
      <c r="W30" s="16">
        <v>3996.0541953285419</v>
      </c>
      <c r="Y30" s="6">
        <v>2038</v>
      </c>
      <c r="Z30" s="14">
        <v>0</v>
      </c>
      <c r="AA30" s="15">
        <v>0</v>
      </c>
      <c r="AB30" s="15">
        <v>0</v>
      </c>
      <c r="AC30" s="15">
        <v>0</v>
      </c>
      <c r="AD30" s="15">
        <v>0</v>
      </c>
      <c r="AE30" s="16">
        <v>0</v>
      </c>
      <c r="AG30" s="6">
        <v>2038</v>
      </c>
      <c r="AH30" s="26"/>
      <c r="AI30" s="27"/>
      <c r="AJ30" s="27"/>
      <c r="AK30" s="27"/>
      <c r="AL30" s="27">
        <v>3996.0541953285419</v>
      </c>
      <c r="AM30" s="27">
        <f t="shared" si="10"/>
        <v>0</v>
      </c>
      <c r="AN30" s="27">
        <f t="shared" si="0"/>
        <v>3996.0541953285419</v>
      </c>
      <c r="AO30" s="28">
        <f t="shared" si="9"/>
        <v>0</v>
      </c>
      <c r="AQ30" s="6">
        <v>2038</v>
      </c>
      <c r="AR30" s="26">
        <f t="shared" si="1"/>
        <v>3732.7477991101982</v>
      </c>
      <c r="AS30" s="27">
        <f t="shared" si="2"/>
        <v>3996.0541953285419</v>
      </c>
      <c r="AT30" s="27">
        <f t="shared" si="3"/>
        <v>0</v>
      </c>
      <c r="AU30" s="27">
        <f t="shared" si="4"/>
        <v>7728.8019944387397</v>
      </c>
      <c r="AV30" s="27">
        <f t="shared" si="5"/>
        <v>7728.8019944387397</v>
      </c>
      <c r="AW30" s="27">
        <f t="shared" si="6"/>
        <v>7728.8019944387397</v>
      </c>
      <c r="AX30" s="27">
        <f t="shared" si="7"/>
        <v>3996.0541953285419</v>
      </c>
      <c r="AY30" s="28">
        <f t="shared" si="8"/>
        <v>7728.8019944387397</v>
      </c>
      <c r="AZ30" s="23"/>
      <c r="BA30" s="23"/>
      <c r="BB30" s="23"/>
      <c r="BC30" s="23"/>
      <c r="BD30" s="23"/>
      <c r="BE30" s="23"/>
      <c r="BF30" s="23"/>
      <c r="BG30" s="23"/>
    </row>
    <row r="31" spans="1:59" x14ac:dyDescent="0.2">
      <c r="A31" s="6">
        <v>2039</v>
      </c>
      <c r="B31" s="14">
        <v>5206.5476214921291</v>
      </c>
      <c r="C31" s="15">
        <v>622.17628935660503</v>
      </c>
      <c r="D31" s="15">
        <v>266.18255817932919</v>
      </c>
      <c r="E31" s="15">
        <v>6.9076250000000003</v>
      </c>
      <c r="F31" s="15">
        <v>1676.9879004106776</v>
      </c>
      <c r="G31" s="16">
        <v>7778.8019944387406</v>
      </c>
      <c r="I31" s="6">
        <v>2039</v>
      </c>
      <c r="J31" s="14">
        <v>1968.9682665982202</v>
      </c>
      <c r="K31" s="15">
        <v>284.40420260095823</v>
      </c>
      <c r="L31" s="15">
        <v>186.77198023613963</v>
      </c>
      <c r="M31" s="15">
        <v>6.9076250000000003</v>
      </c>
      <c r="N31" s="15">
        <v>1335.6957246748802</v>
      </c>
      <c r="O31" s="16">
        <v>3782.7477991101982</v>
      </c>
      <c r="Q31" s="6">
        <v>2039</v>
      </c>
      <c r="R31" s="14">
        <v>3237.5793548939082</v>
      </c>
      <c r="S31" s="15">
        <v>337.77208675564685</v>
      </c>
      <c r="T31" s="15">
        <v>79.410577943189594</v>
      </c>
      <c r="U31" s="15">
        <v>0</v>
      </c>
      <c r="V31" s="15">
        <v>341.2921757357974</v>
      </c>
      <c r="W31" s="16">
        <v>3996.0541953285419</v>
      </c>
      <c r="Y31" s="6">
        <v>2039</v>
      </c>
      <c r="Z31" s="14">
        <v>0</v>
      </c>
      <c r="AA31" s="15">
        <v>0</v>
      </c>
      <c r="AB31" s="15">
        <v>0</v>
      </c>
      <c r="AC31" s="15">
        <v>0</v>
      </c>
      <c r="AD31" s="15">
        <v>0</v>
      </c>
      <c r="AE31" s="16">
        <v>0</v>
      </c>
      <c r="AG31" s="6">
        <v>2039</v>
      </c>
      <c r="AH31" s="26"/>
      <c r="AI31" s="27"/>
      <c r="AJ31" s="27"/>
      <c r="AK31" s="27"/>
      <c r="AL31" s="27">
        <v>3996.0541953285419</v>
      </c>
      <c r="AM31" s="27">
        <f t="shared" si="10"/>
        <v>0</v>
      </c>
      <c r="AN31" s="27">
        <f t="shared" si="0"/>
        <v>3996.0541953285419</v>
      </c>
      <c r="AO31" s="28">
        <f t="shared" si="9"/>
        <v>0</v>
      </c>
      <c r="AQ31" s="6">
        <v>2039</v>
      </c>
      <c r="AR31" s="26">
        <f t="shared" si="1"/>
        <v>3782.7477991101982</v>
      </c>
      <c r="AS31" s="27">
        <f t="shared" si="2"/>
        <v>3996.0541953285419</v>
      </c>
      <c r="AT31" s="27">
        <f t="shared" si="3"/>
        <v>0</v>
      </c>
      <c r="AU31" s="27">
        <f t="shared" si="4"/>
        <v>7778.8019944387397</v>
      </c>
      <c r="AV31" s="27">
        <f t="shared" si="5"/>
        <v>7778.8019944387397</v>
      </c>
      <c r="AW31" s="27">
        <f t="shared" si="6"/>
        <v>7778.8019944387397</v>
      </c>
      <c r="AX31" s="27">
        <f t="shared" si="7"/>
        <v>3996.0541953285419</v>
      </c>
      <c r="AY31" s="28">
        <f t="shared" si="8"/>
        <v>7778.8019944387397</v>
      </c>
      <c r="AZ31" s="23"/>
      <c r="BA31" s="23"/>
      <c r="BB31" s="23"/>
      <c r="BC31" s="23"/>
      <c r="BD31" s="23"/>
      <c r="BE31" s="23"/>
      <c r="BF31" s="23"/>
      <c r="BG31" s="23"/>
    </row>
    <row r="32" spans="1:59" x14ac:dyDescent="0.2">
      <c r="A32" s="6">
        <v>2040</v>
      </c>
      <c r="B32" s="14">
        <v>5220.8121355236144</v>
      </c>
      <c r="C32" s="15">
        <v>623.88088193018473</v>
      </c>
      <c r="D32" s="15">
        <v>266.9118254620123</v>
      </c>
      <c r="E32" s="15">
        <v>6.9265500000000007</v>
      </c>
      <c r="F32" s="15">
        <v>1630.0487987679671</v>
      </c>
      <c r="G32" s="16">
        <v>7748.580191683779</v>
      </c>
      <c r="I32" s="6">
        <v>2040</v>
      </c>
      <c r="J32" s="14">
        <v>1974.3627002053388</v>
      </c>
      <c r="K32" s="15">
        <v>285.18339219712527</v>
      </c>
      <c r="L32" s="15">
        <v>187.28368429158112</v>
      </c>
      <c r="M32" s="15">
        <v>6.9265500000000007</v>
      </c>
      <c r="N32" s="15">
        <v>1287.8215759753593</v>
      </c>
      <c r="O32" s="16">
        <v>3741.5779026694049</v>
      </c>
      <c r="Q32" s="6">
        <v>2040</v>
      </c>
      <c r="R32" s="14">
        <v>3246.4494353182754</v>
      </c>
      <c r="S32" s="15">
        <v>338.69748973305957</v>
      </c>
      <c r="T32" s="15">
        <v>79.628141170431206</v>
      </c>
      <c r="U32" s="15">
        <v>0</v>
      </c>
      <c r="V32" s="15">
        <v>342.22722279260779</v>
      </c>
      <c r="W32" s="16">
        <v>4007.0022890143741</v>
      </c>
      <c r="Y32" s="6">
        <v>2040</v>
      </c>
      <c r="Z32" s="14">
        <v>0</v>
      </c>
      <c r="AA32" s="15">
        <v>0</v>
      </c>
      <c r="AB32" s="15">
        <v>0</v>
      </c>
      <c r="AC32" s="15">
        <v>0</v>
      </c>
      <c r="AD32" s="15">
        <v>0</v>
      </c>
      <c r="AE32" s="16">
        <v>0</v>
      </c>
      <c r="AG32" s="6">
        <v>2040</v>
      </c>
      <c r="AH32" s="26"/>
      <c r="AI32" s="27"/>
      <c r="AJ32" s="27"/>
      <c r="AK32" s="27"/>
      <c r="AL32" s="27">
        <v>4007.0022890143741</v>
      </c>
      <c r="AM32" s="27">
        <f t="shared" si="10"/>
        <v>0</v>
      </c>
      <c r="AN32" s="27">
        <f t="shared" si="0"/>
        <v>4007.0022890143741</v>
      </c>
      <c r="AO32" s="28">
        <f t="shared" si="9"/>
        <v>0</v>
      </c>
      <c r="AQ32" s="6">
        <v>2040</v>
      </c>
      <c r="AR32" s="26">
        <f t="shared" si="1"/>
        <v>3741.5779026694049</v>
      </c>
      <c r="AS32" s="27">
        <f t="shared" si="2"/>
        <v>4007.0022890143741</v>
      </c>
      <c r="AT32" s="27">
        <f t="shared" si="3"/>
        <v>0</v>
      </c>
      <c r="AU32" s="27">
        <f t="shared" si="4"/>
        <v>7748.580191683779</v>
      </c>
      <c r="AV32" s="27">
        <f t="shared" si="5"/>
        <v>7748.580191683779</v>
      </c>
      <c r="AW32" s="27">
        <f t="shared" si="6"/>
        <v>7748.580191683779</v>
      </c>
      <c r="AX32" s="27">
        <f t="shared" si="7"/>
        <v>4007.0022890143741</v>
      </c>
      <c r="AY32" s="28">
        <f t="shared" si="8"/>
        <v>7748.580191683779</v>
      </c>
      <c r="AZ32" s="23"/>
      <c r="BA32" s="23"/>
      <c r="BB32" s="23"/>
      <c r="BC32" s="23"/>
      <c r="BD32" s="23"/>
      <c r="BE32" s="23"/>
      <c r="BF32" s="23"/>
      <c r="BG32" s="23"/>
    </row>
    <row r="33" spans="1:59" x14ac:dyDescent="0.2">
      <c r="A33" s="6">
        <v>2041</v>
      </c>
      <c r="B33" s="14">
        <v>5206.5476214921291</v>
      </c>
      <c r="C33" s="15">
        <v>622.17628935660503</v>
      </c>
      <c r="D33" s="15">
        <v>266.18255817932919</v>
      </c>
      <c r="E33" s="15">
        <v>6.9076250000000003</v>
      </c>
      <c r="F33" s="15">
        <v>1626.9879004106776</v>
      </c>
      <c r="G33" s="16">
        <v>7728.8019944387406</v>
      </c>
      <c r="I33" s="6">
        <v>2041</v>
      </c>
      <c r="J33" s="14">
        <v>1968.9682665982202</v>
      </c>
      <c r="K33" s="15">
        <v>284.40420260095823</v>
      </c>
      <c r="L33" s="15">
        <v>186.77198023613963</v>
      </c>
      <c r="M33" s="15">
        <v>6.9076250000000003</v>
      </c>
      <c r="N33" s="15">
        <v>1285.6957246748802</v>
      </c>
      <c r="O33" s="16">
        <v>3732.7477991101982</v>
      </c>
      <c r="Q33" s="6">
        <v>2041</v>
      </c>
      <c r="R33" s="14">
        <v>3237.5793548939082</v>
      </c>
      <c r="S33" s="15">
        <v>337.77208675564685</v>
      </c>
      <c r="T33" s="15">
        <v>79.410577943189594</v>
      </c>
      <c r="U33" s="15">
        <v>0</v>
      </c>
      <c r="V33" s="15">
        <v>341.2921757357974</v>
      </c>
      <c r="W33" s="16">
        <v>3996.0541953285419</v>
      </c>
      <c r="Y33" s="6">
        <v>2041</v>
      </c>
      <c r="Z33" s="14">
        <v>0</v>
      </c>
      <c r="AA33" s="15">
        <v>0</v>
      </c>
      <c r="AB33" s="15">
        <v>0</v>
      </c>
      <c r="AC33" s="15">
        <v>0</v>
      </c>
      <c r="AD33" s="15">
        <v>0</v>
      </c>
      <c r="AE33" s="16">
        <v>0</v>
      </c>
      <c r="AG33" s="6">
        <v>2041</v>
      </c>
      <c r="AH33" s="26"/>
      <c r="AI33" s="27"/>
      <c r="AJ33" s="27"/>
      <c r="AK33" s="27"/>
      <c r="AL33" s="27">
        <v>3996.0541953285419</v>
      </c>
      <c r="AM33" s="27">
        <f t="shared" si="10"/>
        <v>0</v>
      </c>
      <c r="AN33" s="27">
        <f t="shared" si="0"/>
        <v>3996.0541953285419</v>
      </c>
      <c r="AO33" s="28">
        <f t="shared" si="9"/>
        <v>0</v>
      </c>
      <c r="AQ33" s="6">
        <v>2041</v>
      </c>
      <c r="AR33" s="26">
        <f t="shared" si="1"/>
        <v>3732.7477991101982</v>
      </c>
      <c r="AS33" s="27">
        <f t="shared" si="2"/>
        <v>3996.0541953285419</v>
      </c>
      <c r="AT33" s="27">
        <f t="shared" si="3"/>
        <v>0</v>
      </c>
      <c r="AU33" s="27">
        <f t="shared" si="4"/>
        <v>7728.8019944387397</v>
      </c>
      <c r="AV33" s="27">
        <f t="shared" si="5"/>
        <v>7728.8019944387397</v>
      </c>
      <c r="AW33" s="27">
        <f t="shared" si="6"/>
        <v>7728.8019944387397</v>
      </c>
      <c r="AX33" s="27">
        <f t="shared" si="7"/>
        <v>3996.0541953285419</v>
      </c>
      <c r="AY33" s="28">
        <f t="shared" si="8"/>
        <v>7728.8019944387397</v>
      </c>
      <c r="AZ33" s="23"/>
      <c r="BA33" s="23"/>
      <c r="BB33" s="23"/>
      <c r="BC33" s="23"/>
      <c r="BD33" s="23"/>
      <c r="BE33" s="23"/>
      <c r="BF33" s="23"/>
      <c r="BG33" s="23"/>
    </row>
    <row r="34" spans="1:59" x14ac:dyDescent="0.2">
      <c r="A34" s="6">
        <v>2042</v>
      </c>
      <c r="B34" s="14">
        <v>5206.5476214921291</v>
      </c>
      <c r="C34" s="15">
        <v>622.17628935660503</v>
      </c>
      <c r="D34" s="15">
        <v>266.18255817932919</v>
      </c>
      <c r="E34" s="15">
        <v>6.9076250000000003</v>
      </c>
      <c r="F34" s="15">
        <v>1676.9879004106776</v>
      </c>
      <c r="G34" s="16">
        <v>7778.8019944387406</v>
      </c>
      <c r="I34" s="6">
        <v>2042</v>
      </c>
      <c r="J34" s="14">
        <v>1968.9682665982202</v>
      </c>
      <c r="K34" s="15">
        <v>284.40420260095823</v>
      </c>
      <c r="L34" s="15">
        <v>186.77198023613963</v>
      </c>
      <c r="M34" s="15">
        <v>6.9076250000000003</v>
      </c>
      <c r="N34" s="15">
        <v>1335.6957246748802</v>
      </c>
      <c r="O34" s="16">
        <v>3782.7477991101982</v>
      </c>
      <c r="Q34" s="6">
        <v>2042</v>
      </c>
      <c r="R34" s="14">
        <v>3237.5793548939082</v>
      </c>
      <c r="S34" s="15">
        <v>337.77208675564685</v>
      </c>
      <c r="T34" s="15">
        <v>79.410577943189594</v>
      </c>
      <c r="U34" s="15">
        <v>0</v>
      </c>
      <c r="V34" s="15">
        <v>341.2921757357974</v>
      </c>
      <c r="W34" s="16">
        <v>3996.0541953285419</v>
      </c>
      <c r="Y34" s="6">
        <v>2042</v>
      </c>
      <c r="Z34" s="14">
        <v>0</v>
      </c>
      <c r="AA34" s="15">
        <v>0</v>
      </c>
      <c r="AB34" s="15">
        <v>0</v>
      </c>
      <c r="AC34" s="15">
        <v>0</v>
      </c>
      <c r="AD34" s="15">
        <v>0</v>
      </c>
      <c r="AE34" s="16">
        <v>0</v>
      </c>
      <c r="AG34" s="6">
        <v>2042</v>
      </c>
      <c r="AH34" s="26"/>
      <c r="AI34" s="27"/>
      <c r="AJ34" s="27"/>
      <c r="AK34" s="27"/>
      <c r="AL34" s="27">
        <v>3996.0541953285419</v>
      </c>
      <c r="AM34" s="27">
        <f t="shared" si="10"/>
        <v>0</v>
      </c>
      <c r="AN34" s="27">
        <f t="shared" si="0"/>
        <v>3996.0541953285419</v>
      </c>
      <c r="AO34" s="28">
        <f t="shared" si="9"/>
        <v>0</v>
      </c>
      <c r="AQ34" s="6">
        <v>2042</v>
      </c>
      <c r="AR34" s="26">
        <f t="shared" si="1"/>
        <v>3782.7477991101982</v>
      </c>
      <c r="AS34" s="27">
        <f t="shared" si="2"/>
        <v>3996.0541953285419</v>
      </c>
      <c r="AT34" s="27">
        <f t="shared" si="3"/>
        <v>0</v>
      </c>
      <c r="AU34" s="27">
        <f t="shared" si="4"/>
        <v>7778.8019944387397</v>
      </c>
      <c r="AV34" s="27">
        <f t="shared" si="5"/>
        <v>7778.8019944387397</v>
      </c>
      <c r="AW34" s="27">
        <f t="shared" si="6"/>
        <v>7778.8019944387397</v>
      </c>
      <c r="AX34" s="27">
        <f t="shared" si="7"/>
        <v>3996.0541953285419</v>
      </c>
      <c r="AY34" s="28">
        <f t="shared" si="8"/>
        <v>7778.8019944387397</v>
      </c>
      <c r="AZ34" s="23"/>
      <c r="BA34" s="23"/>
      <c r="BB34" s="23"/>
      <c r="BC34" s="23"/>
      <c r="BD34" s="23"/>
      <c r="BE34" s="23"/>
      <c r="BF34" s="23"/>
      <c r="BG34" s="23"/>
    </row>
    <row r="35" spans="1:59" x14ac:dyDescent="0.2">
      <c r="A35" s="6">
        <v>2043</v>
      </c>
      <c r="B35" s="14">
        <v>5206.5476214921291</v>
      </c>
      <c r="C35" s="15">
        <v>622.17628935660503</v>
      </c>
      <c r="D35" s="15">
        <v>266.18255817932919</v>
      </c>
      <c r="E35" s="15">
        <v>6.9076250000000003</v>
      </c>
      <c r="F35" s="15">
        <v>1626.9879004106776</v>
      </c>
      <c r="G35" s="16">
        <v>7728.8019944387406</v>
      </c>
      <c r="I35" s="6">
        <v>2043</v>
      </c>
      <c r="J35" s="14">
        <v>1968.9682665982202</v>
      </c>
      <c r="K35" s="15">
        <v>284.40420260095823</v>
      </c>
      <c r="L35" s="15">
        <v>186.77198023613963</v>
      </c>
      <c r="M35" s="15">
        <v>6.9076250000000003</v>
      </c>
      <c r="N35" s="15">
        <v>1285.6957246748802</v>
      </c>
      <c r="O35" s="16">
        <v>3732.7477991101982</v>
      </c>
      <c r="Q35" s="6">
        <v>2043</v>
      </c>
      <c r="R35" s="14">
        <v>3237.5793548939082</v>
      </c>
      <c r="S35" s="15">
        <v>337.77208675564685</v>
      </c>
      <c r="T35" s="15">
        <v>79.410577943189594</v>
      </c>
      <c r="U35" s="15">
        <v>0</v>
      </c>
      <c r="V35" s="15">
        <v>341.2921757357974</v>
      </c>
      <c r="W35" s="16">
        <v>3996.0541953285419</v>
      </c>
      <c r="Y35" s="6">
        <v>2043</v>
      </c>
      <c r="Z35" s="14">
        <v>0</v>
      </c>
      <c r="AA35" s="15">
        <v>0</v>
      </c>
      <c r="AB35" s="15">
        <v>0</v>
      </c>
      <c r="AC35" s="15">
        <v>0</v>
      </c>
      <c r="AD35" s="15">
        <v>0</v>
      </c>
      <c r="AE35" s="16">
        <v>0</v>
      </c>
      <c r="AG35" s="6">
        <v>2043</v>
      </c>
      <c r="AH35" s="26"/>
      <c r="AI35" s="27"/>
      <c r="AJ35" s="27"/>
      <c r="AK35" s="27"/>
      <c r="AL35" s="27">
        <v>3996.0541953285419</v>
      </c>
      <c r="AM35" s="27">
        <f t="shared" si="10"/>
        <v>0</v>
      </c>
      <c r="AN35" s="27">
        <f t="shared" si="0"/>
        <v>3996.0541953285419</v>
      </c>
      <c r="AO35" s="28">
        <f t="shared" si="9"/>
        <v>0</v>
      </c>
      <c r="AQ35" s="6">
        <v>2043</v>
      </c>
      <c r="AR35" s="26">
        <f t="shared" si="1"/>
        <v>3732.7477991101982</v>
      </c>
      <c r="AS35" s="27">
        <f t="shared" si="2"/>
        <v>3996.0541953285419</v>
      </c>
      <c r="AT35" s="27">
        <f t="shared" si="3"/>
        <v>0</v>
      </c>
      <c r="AU35" s="27">
        <f t="shared" si="4"/>
        <v>7728.8019944387397</v>
      </c>
      <c r="AV35" s="27">
        <f t="shared" si="5"/>
        <v>7728.8019944387397</v>
      </c>
      <c r="AW35" s="27">
        <f t="shared" si="6"/>
        <v>7728.8019944387397</v>
      </c>
      <c r="AX35" s="27">
        <f t="shared" si="7"/>
        <v>3996.0541953285419</v>
      </c>
      <c r="AY35" s="28">
        <f t="shared" si="8"/>
        <v>7728.8019944387397</v>
      </c>
      <c r="AZ35" s="23"/>
      <c r="BA35" s="23"/>
      <c r="BB35" s="23"/>
      <c r="BC35" s="23"/>
      <c r="BD35" s="23"/>
      <c r="BE35" s="23"/>
      <c r="BF35" s="23"/>
      <c r="BG35" s="23"/>
    </row>
    <row r="36" spans="1:59" x14ac:dyDescent="0.2">
      <c r="A36" s="6">
        <v>2044</v>
      </c>
      <c r="B36" s="14">
        <v>5220.8121355236144</v>
      </c>
      <c r="C36" s="15">
        <v>623.88088193018473</v>
      </c>
      <c r="D36" s="15">
        <v>266.9118254620123</v>
      </c>
      <c r="E36" s="15">
        <v>6.9265500000000007</v>
      </c>
      <c r="F36" s="15">
        <v>1630.0487987679671</v>
      </c>
      <c r="G36" s="16">
        <v>7748.580191683779</v>
      </c>
      <c r="I36" s="6">
        <v>2044</v>
      </c>
      <c r="J36" s="14">
        <v>1974.3627002053388</v>
      </c>
      <c r="K36" s="15">
        <v>285.18339219712527</v>
      </c>
      <c r="L36" s="15">
        <v>187.28368429158112</v>
      </c>
      <c r="M36" s="15">
        <v>6.9265500000000007</v>
      </c>
      <c r="N36" s="15">
        <v>1287.8215759753593</v>
      </c>
      <c r="O36" s="16">
        <v>3741.5779026694049</v>
      </c>
      <c r="Q36" s="6">
        <v>2044</v>
      </c>
      <c r="R36" s="14">
        <v>3246.4494353182754</v>
      </c>
      <c r="S36" s="15">
        <v>338.69748973305957</v>
      </c>
      <c r="T36" s="15">
        <v>79.628141170431206</v>
      </c>
      <c r="U36" s="15">
        <v>0</v>
      </c>
      <c r="V36" s="15">
        <v>342.22722279260779</v>
      </c>
      <c r="W36" s="16">
        <v>4007.0022890143741</v>
      </c>
      <c r="Y36" s="6">
        <v>2044</v>
      </c>
      <c r="Z36" s="14">
        <v>0</v>
      </c>
      <c r="AA36" s="15">
        <v>0</v>
      </c>
      <c r="AB36" s="15">
        <v>0</v>
      </c>
      <c r="AC36" s="15">
        <v>0</v>
      </c>
      <c r="AD36" s="15">
        <v>0</v>
      </c>
      <c r="AE36" s="16">
        <v>0</v>
      </c>
      <c r="AG36" s="6">
        <v>2044</v>
      </c>
      <c r="AH36" s="26"/>
      <c r="AI36" s="27"/>
      <c r="AJ36" s="27"/>
      <c r="AK36" s="27"/>
      <c r="AL36" s="27">
        <v>4007.0022890143741</v>
      </c>
      <c r="AM36" s="27">
        <f t="shared" si="10"/>
        <v>0</v>
      </c>
      <c r="AN36" s="27">
        <f t="shared" si="0"/>
        <v>4007.0022890143741</v>
      </c>
      <c r="AO36" s="28">
        <f t="shared" si="9"/>
        <v>0</v>
      </c>
      <c r="AQ36" s="6">
        <v>2044</v>
      </c>
      <c r="AR36" s="26">
        <f t="shared" si="1"/>
        <v>3741.5779026694049</v>
      </c>
      <c r="AS36" s="27">
        <f t="shared" si="2"/>
        <v>4007.0022890143741</v>
      </c>
      <c r="AT36" s="27">
        <f t="shared" si="3"/>
        <v>0</v>
      </c>
      <c r="AU36" s="27">
        <f t="shared" si="4"/>
        <v>7748.580191683779</v>
      </c>
      <c r="AV36" s="27">
        <f t="shared" si="5"/>
        <v>7748.580191683779</v>
      </c>
      <c r="AW36" s="27">
        <f t="shared" si="6"/>
        <v>7748.580191683779</v>
      </c>
      <c r="AX36" s="27">
        <f t="shared" si="7"/>
        <v>4007.0022890143741</v>
      </c>
      <c r="AY36" s="28">
        <f t="shared" si="8"/>
        <v>7748.580191683779</v>
      </c>
      <c r="AZ36" s="23"/>
      <c r="BA36" s="23"/>
      <c r="BB36" s="23"/>
      <c r="BC36" s="23"/>
      <c r="BD36" s="23"/>
      <c r="BE36" s="23"/>
      <c r="BF36" s="23"/>
      <c r="BG36" s="23"/>
    </row>
    <row r="37" spans="1:59" x14ac:dyDescent="0.2">
      <c r="A37" s="6">
        <v>2045</v>
      </c>
      <c r="B37" s="14">
        <v>5206.5476214921291</v>
      </c>
      <c r="C37" s="15">
        <v>622.17628935660503</v>
      </c>
      <c r="D37" s="15">
        <v>266.18255817932919</v>
      </c>
      <c r="E37" s="15">
        <v>6.9076250000000003</v>
      </c>
      <c r="F37" s="15">
        <v>1676.9879004106776</v>
      </c>
      <c r="G37" s="16">
        <v>7778.8019944387406</v>
      </c>
      <c r="I37" s="6">
        <v>2045</v>
      </c>
      <c r="J37" s="14">
        <v>1968.9682665982202</v>
      </c>
      <c r="K37" s="15">
        <v>284.40420260095823</v>
      </c>
      <c r="L37" s="15">
        <v>186.77198023613963</v>
      </c>
      <c r="M37" s="15">
        <v>6.9076250000000003</v>
      </c>
      <c r="N37" s="15">
        <v>1335.6957246748802</v>
      </c>
      <c r="O37" s="16">
        <v>3782.7477991101982</v>
      </c>
      <c r="Q37" s="6">
        <v>2045</v>
      </c>
      <c r="R37" s="14">
        <v>3237.5793548939082</v>
      </c>
      <c r="S37" s="15">
        <v>337.77208675564685</v>
      </c>
      <c r="T37" s="15">
        <v>79.410577943189594</v>
      </c>
      <c r="U37" s="15">
        <v>0</v>
      </c>
      <c r="V37" s="15">
        <v>341.2921757357974</v>
      </c>
      <c r="W37" s="16">
        <v>3996.0541953285419</v>
      </c>
      <c r="Y37" s="6">
        <v>2045</v>
      </c>
      <c r="Z37" s="14">
        <v>0</v>
      </c>
      <c r="AA37" s="15">
        <v>0</v>
      </c>
      <c r="AB37" s="15">
        <v>0</v>
      </c>
      <c r="AC37" s="15">
        <v>0</v>
      </c>
      <c r="AD37" s="15">
        <v>0</v>
      </c>
      <c r="AE37" s="16">
        <v>0</v>
      </c>
      <c r="AG37" s="6">
        <v>2045</v>
      </c>
      <c r="AH37" s="26"/>
      <c r="AI37" s="27"/>
      <c r="AJ37" s="27"/>
      <c r="AK37" s="27"/>
      <c r="AL37" s="27">
        <v>3996.0541953285419</v>
      </c>
      <c r="AM37" s="27">
        <f t="shared" si="10"/>
        <v>0</v>
      </c>
      <c r="AN37" s="27">
        <f t="shared" si="0"/>
        <v>3996.0541953285419</v>
      </c>
      <c r="AO37" s="28">
        <f t="shared" si="9"/>
        <v>0</v>
      </c>
      <c r="AQ37" s="6">
        <v>2045</v>
      </c>
      <c r="AR37" s="26">
        <f t="shared" si="1"/>
        <v>3782.7477991101982</v>
      </c>
      <c r="AS37" s="27">
        <f t="shared" si="2"/>
        <v>3996.0541953285419</v>
      </c>
      <c r="AT37" s="27">
        <f t="shared" si="3"/>
        <v>0</v>
      </c>
      <c r="AU37" s="27">
        <f t="shared" si="4"/>
        <v>7778.8019944387397</v>
      </c>
      <c r="AV37" s="27">
        <f t="shared" si="5"/>
        <v>7778.8019944387397</v>
      </c>
      <c r="AW37" s="27">
        <f t="shared" si="6"/>
        <v>7778.8019944387397</v>
      </c>
      <c r="AX37" s="27">
        <f t="shared" si="7"/>
        <v>3996.0541953285419</v>
      </c>
      <c r="AY37" s="28">
        <f t="shared" si="8"/>
        <v>7778.8019944387397</v>
      </c>
      <c r="AZ37" s="23"/>
      <c r="BA37" s="23"/>
      <c r="BB37" s="23"/>
      <c r="BC37" s="23"/>
      <c r="BD37" s="23"/>
      <c r="BE37" s="23"/>
      <c r="BF37" s="23"/>
      <c r="BG37" s="23"/>
    </row>
    <row r="38" spans="1:59" x14ac:dyDescent="0.2">
      <c r="A38" s="6">
        <v>2046</v>
      </c>
      <c r="B38" s="14">
        <v>5206.5476214921291</v>
      </c>
      <c r="C38" s="15">
        <v>622.17628935660503</v>
      </c>
      <c r="D38" s="15">
        <v>266.18255817932919</v>
      </c>
      <c r="E38" s="15">
        <v>6.9076250000000003</v>
      </c>
      <c r="F38" s="15">
        <v>1626.9879004106776</v>
      </c>
      <c r="G38" s="16">
        <v>7728.8019944387406</v>
      </c>
      <c r="I38" s="6">
        <v>2046</v>
      </c>
      <c r="J38" s="14">
        <v>1968.9682665982202</v>
      </c>
      <c r="K38" s="15">
        <v>284.40420260095823</v>
      </c>
      <c r="L38" s="15">
        <v>186.77198023613963</v>
      </c>
      <c r="M38" s="15">
        <v>6.9076250000000003</v>
      </c>
      <c r="N38" s="15">
        <v>1285.6957246748802</v>
      </c>
      <c r="O38" s="16">
        <v>3732.7477991101982</v>
      </c>
      <c r="Q38" s="6">
        <v>2046</v>
      </c>
      <c r="R38" s="14">
        <v>3237.5793548939082</v>
      </c>
      <c r="S38" s="15">
        <v>337.77208675564685</v>
      </c>
      <c r="T38" s="15">
        <v>79.410577943189594</v>
      </c>
      <c r="U38" s="15">
        <v>0</v>
      </c>
      <c r="V38" s="15">
        <v>341.2921757357974</v>
      </c>
      <c r="W38" s="16">
        <v>3996.0541953285419</v>
      </c>
      <c r="Y38" s="6">
        <v>2046</v>
      </c>
      <c r="Z38" s="14">
        <v>0</v>
      </c>
      <c r="AA38" s="15">
        <v>0</v>
      </c>
      <c r="AB38" s="15">
        <v>0</v>
      </c>
      <c r="AC38" s="15">
        <v>0</v>
      </c>
      <c r="AD38" s="15">
        <v>0</v>
      </c>
      <c r="AE38" s="16">
        <v>0</v>
      </c>
      <c r="AG38" s="6">
        <v>2046</v>
      </c>
      <c r="AH38" s="26"/>
      <c r="AI38" s="27"/>
      <c r="AJ38" s="27"/>
      <c r="AK38" s="27"/>
      <c r="AL38" s="27">
        <v>3996.0541953285419</v>
      </c>
      <c r="AM38" s="27">
        <f t="shared" si="10"/>
        <v>0</v>
      </c>
      <c r="AN38" s="27">
        <f t="shared" si="0"/>
        <v>3996.0541953285419</v>
      </c>
      <c r="AO38" s="28">
        <f t="shared" si="9"/>
        <v>0</v>
      </c>
      <c r="AQ38" s="6">
        <v>2046</v>
      </c>
      <c r="AR38" s="26">
        <f t="shared" si="1"/>
        <v>3732.7477991101982</v>
      </c>
      <c r="AS38" s="27">
        <f t="shared" si="2"/>
        <v>3996.0541953285419</v>
      </c>
      <c r="AT38" s="27">
        <f t="shared" si="3"/>
        <v>0</v>
      </c>
      <c r="AU38" s="27">
        <f t="shared" si="4"/>
        <v>7728.8019944387397</v>
      </c>
      <c r="AV38" s="27">
        <f t="shared" si="5"/>
        <v>7728.8019944387397</v>
      </c>
      <c r="AW38" s="27">
        <f t="shared" si="6"/>
        <v>7728.8019944387397</v>
      </c>
      <c r="AX38" s="27">
        <f t="shared" si="7"/>
        <v>3996.0541953285419</v>
      </c>
      <c r="AY38" s="28">
        <f t="shared" si="8"/>
        <v>7728.8019944387397</v>
      </c>
      <c r="AZ38" s="23"/>
      <c r="BA38" s="23"/>
      <c r="BB38" s="23"/>
      <c r="BC38" s="23"/>
      <c r="BD38" s="23"/>
      <c r="BE38" s="23"/>
      <c r="BF38" s="23"/>
      <c r="BG38" s="23"/>
    </row>
    <row r="39" spans="1:59" x14ac:dyDescent="0.2">
      <c r="A39" s="6">
        <v>2047</v>
      </c>
      <c r="B39" s="14">
        <v>5206.5476214921291</v>
      </c>
      <c r="C39" s="15">
        <v>622.17628935660503</v>
      </c>
      <c r="D39" s="15">
        <v>266.18255817932919</v>
      </c>
      <c r="E39" s="15">
        <v>6.9076250000000003</v>
      </c>
      <c r="F39" s="15">
        <v>1626.9879004106776</v>
      </c>
      <c r="G39" s="16">
        <v>7728.8019944387406</v>
      </c>
      <c r="I39" s="6">
        <v>2047</v>
      </c>
      <c r="J39" s="14">
        <v>1968.9682665982202</v>
      </c>
      <c r="K39" s="15">
        <v>284.40420260095823</v>
      </c>
      <c r="L39" s="15">
        <v>186.77198023613963</v>
      </c>
      <c r="M39" s="15">
        <v>6.9076250000000003</v>
      </c>
      <c r="N39" s="15">
        <v>1285.6957246748802</v>
      </c>
      <c r="O39" s="16">
        <v>3732.7477991101982</v>
      </c>
      <c r="Q39" s="6">
        <v>2047</v>
      </c>
      <c r="R39" s="14">
        <v>3237.5793548939082</v>
      </c>
      <c r="S39" s="15">
        <v>337.77208675564685</v>
      </c>
      <c r="T39" s="15">
        <v>79.410577943189594</v>
      </c>
      <c r="U39" s="15">
        <v>0</v>
      </c>
      <c r="V39" s="15">
        <v>341.2921757357974</v>
      </c>
      <c r="W39" s="16">
        <v>3996.0541953285419</v>
      </c>
      <c r="Y39" s="6">
        <v>2047</v>
      </c>
      <c r="Z39" s="14">
        <v>0</v>
      </c>
      <c r="AA39" s="15">
        <v>0</v>
      </c>
      <c r="AB39" s="15">
        <v>0</v>
      </c>
      <c r="AC39" s="15">
        <v>0</v>
      </c>
      <c r="AD39" s="15">
        <v>0</v>
      </c>
      <c r="AE39" s="16">
        <v>0</v>
      </c>
      <c r="AG39" s="6">
        <v>2047</v>
      </c>
      <c r="AH39" s="26"/>
      <c r="AI39" s="27"/>
      <c r="AJ39" s="27"/>
      <c r="AK39" s="27"/>
      <c r="AL39" s="27">
        <v>3996.0541953285419</v>
      </c>
      <c r="AM39" s="27">
        <f t="shared" si="10"/>
        <v>0</v>
      </c>
      <c r="AN39" s="27">
        <f t="shared" si="0"/>
        <v>3996.0541953285419</v>
      </c>
      <c r="AO39" s="28">
        <f t="shared" si="9"/>
        <v>0</v>
      </c>
      <c r="AQ39" s="6">
        <v>2047</v>
      </c>
      <c r="AR39" s="26">
        <f t="shared" si="1"/>
        <v>3732.7477991101982</v>
      </c>
      <c r="AS39" s="27">
        <f t="shared" si="2"/>
        <v>3996.0541953285419</v>
      </c>
      <c r="AT39" s="27">
        <f t="shared" si="3"/>
        <v>0</v>
      </c>
      <c r="AU39" s="27">
        <f t="shared" si="4"/>
        <v>7728.8019944387397</v>
      </c>
      <c r="AV39" s="27">
        <f t="shared" si="5"/>
        <v>7728.8019944387397</v>
      </c>
      <c r="AW39" s="27">
        <f t="shared" si="6"/>
        <v>7728.8019944387397</v>
      </c>
      <c r="AX39" s="27">
        <f t="shared" si="7"/>
        <v>3996.0541953285419</v>
      </c>
      <c r="AY39" s="28">
        <f t="shared" si="8"/>
        <v>7728.8019944387397</v>
      </c>
      <c r="AZ39" s="23"/>
      <c r="BA39" s="23"/>
      <c r="BB39" s="23"/>
      <c r="BC39" s="23"/>
      <c r="BD39" s="23"/>
      <c r="BE39" s="23"/>
      <c r="BF39" s="23"/>
      <c r="BG39" s="23"/>
    </row>
    <row r="40" spans="1:59" x14ac:dyDescent="0.2">
      <c r="A40" s="6">
        <v>2048</v>
      </c>
      <c r="B40" s="14">
        <v>5220.8121355236144</v>
      </c>
      <c r="C40" s="15">
        <v>623.88088193018473</v>
      </c>
      <c r="D40" s="15">
        <v>266.9118254620123</v>
      </c>
      <c r="E40" s="15">
        <v>6.9265500000000007</v>
      </c>
      <c r="F40" s="15">
        <v>1680.0487987679671</v>
      </c>
      <c r="G40" s="16">
        <v>7798.580191683779</v>
      </c>
      <c r="I40" s="6">
        <v>2048</v>
      </c>
      <c r="J40" s="14">
        <v>1974.3627002053388</v>
      </c>
      <c r="K40" s="15">
        <v>285.18339219712527</v>
      </c>
      <c r="L40" s="15">
        <v>187.28368429158112</v>
      </c>
      <c r="M40" s="15">
        <v>6.9265500000000007</v>
      </c>
      <c r="N40" s="15">
        <v>1337.8215759753593</v>
      </c>
      <c r="O40" s="16">
        <v>3791.5779026694049</v>
      </c>
      <c r="Q40" s="6">
        <v>2048</v>
      </c>
      <c r="R40" s="14">
        <v>3246.4494353182754</v>
      </c>
      <c r="S40" s="15">
        <v>338.69748973305957</v>
      </c>
      <c r="T40" s="15">
        <v>79.628141170431206</v>
      </c>
      <c r="U40" s="15">
        <v>0</v>
      </c>
      <c r="V40" s="15">
        <v>342.22722279260779</v>
      </c>
      <c r="W40" s="16">
        <v>4007.0022890143741</v>
      </c>
      <c r="Y40" s="6">
        <v>2048</v>
      </c>
      <c r="Z40" s="14">
        <v>0</v>
      </c>
      <c r="AA40" s="15">
        <v>0</v>
      </c>
      <c r="AB40" s="15">
        <v>0</v>
      </c>
      <c r="AC40" s="15">
        <v>0</v>
      </c>
      <c r="AD40" s="15">
        <v>0</v>
      </c>
      <c r="AE40" s="16">
        <v>0</v>
      </c>
      <c r="AG40" s="6">
        <v>2048</v>
      </c>
      <c r="AH40" s="26"/>
      <c r="AI40" s="27"/>
      <c r="AJ40" s="27"/>
      <c r="AK40" s="27"/>
      <c r="AL40" s="27">
        <v>4007.0022890143741</v>
      </c>
      <c r="AM40" s="27">
        <f t="shared" si="10"/>
        <v>0</v>
      </c>
      <c r="AN40" s="27">
        <f t="shared" si="0"/>
        <v>4007.0022890143741</v>
      </c>
      <c r="AO40" s="28">
        <f t="shared" si="9"/>
        <v>0</v>
      </c>
      <c r="AQ40" s="6">
        <v>2048</v>
      </c>
      <c r="AR40" s="26">
        <f t="shared" si="1"/>
        <v>3791.5779026694049</v>
      </c>
      <c r="AS40" s="27">
        <f t="shared" si="2"/>
        <v>4007.0022890143741</v>
      </c>
      <c r="AT40" s="27">
        <f t="shared" si="3"/>
        <v>0</v>
      </c>
      <c r="AU40" s="27">
        <f t="shared" si="4"/>
        <v>7798.580191683779</v>
      </c>
      <c r="AV40" s="27">
        <f t="shared" si="5"/>
        <v>7798.580191683779</v>
      </c>
      <c r="AW40" s="27">
        <f t="shared" si="6"/>
        <v>7798.580191683779</v>
      </c>
      <c r="AX40" s="27">
        <f t="shared" si="7"/>
        <v>4007.0022890143741</v>
      </c>
      <c r="AY40" s="28">
        <f t="shared" si="8"/>
        <v>7798.580191683779</v>
      </c>
      <c r="AZ40" s="23"/>
      <c r="BA40" s="23"/>
      <c r="BB40" s="23"/>
      <c r="BC40" s="23"/>
      <c r="BD40" s="23"/>
      <c r="BE40" s="23"/>
      <c r="BF40" s="23"/>
      <c r="BG40" s="23"/>
    </row>
    <row r="41" spans="1:59" x14ac:dyDescent="0.2">
      <c r="A41" s="6">
        <v>2049</v>
      </c>
      <c r="B41" s="14">
        <v>5206.5476214921291</v>
      </c>
      <c r="C41" s="15">
        <v>622.17628935660503</v>
      </c>
      <c r="D41" s="15">
        <v>266.18255817932919</v>
      </c>
      <c r="E41" s="15">
        <v>6.9076250000000003</v>
      </c>
      <c r="F41" s="15">
        <v>1626.9879004106776</v>
      </c>
      <c r="G41" s="16">
        <v>7728.8019944387406</v>
      </c>
      <c r="I41" s="6">
        <v>2049</v>
      </c>
      <c r="J41" s="14">
        <v>1968.9682665982202</v>
      </c>
      <c r="K41" s="15">
        <v>284.40420260095823</v>
      </c>
      <c r="L41" s="15">
        <v>186.77198023613963</v>
      </c>
      <c r="M41" s="15">
        <v>6.9076250000000003</v>
      </c>
      <c r="N41" s="15">
        <v>1285.6957246748802</v>
      </c>
      <c r="O41" s="16">
        <v>3732.7477991101982</v>
      </c>
      <c r="Q41" s="6">
        <v>2049</v>
      </c>
      <c r="R41" s="14">
        <v>3237.5793548939082</v>
      </c>
      <c r="S41" s="15">
        <v>337.77208675564685</v>
      </c>
      <c r="T41" s="15">
        <v>79.410577943189594</v>
      </c>
      <c r="U41" s="15">
        <v>0</v>
      </c>
      <c r="V41" s="15">
        <v>341.2921757357974</v>
      </c>
      <c r="W41" s="16">
        <v>3996.0541953285419</v>
      </c>
      <c r="Y41" s="6">
        <v>2049</v>
      </c>
      <c r="Z41" s="14">
        <v>0</v>
      </c>
      <c r="AA41" s="15">
        <v>0</v>
      </c>
      <c r="AB41" s="15">
        <v>0</v>
      </c>
      <c r="AC41" s="15">
        <v>0</v>
      </c>
      <c r="AD41" s="15">
        <v>0</v>
      </c>
      <c r="AE41" s="16">
        <v>0</v>
      </c>
      <c r="AG41" s="6">
        <v>2049</v>
      </c>
      <c r="AH41" s="26"/>
      <c r="AI41" s="27"/>
      <c r="AJ41" s="27"/>
      <c r="AK41" s="27"/>
      <c r="AL41" s="27">
        <v>3996.0541953285419</v>
      </c>
      <c r="AM41" s="27">
        <f t="shared" si="10"/>
        <v>0</v>
      </c>
      <c r="AN41" s="27">
        <f t="shared" si="0"/>
        <v>3996.0541953285419</v>
      </c>
      <c r="AO41" s="28">
        <f t="shared" si="9"/>
        <v>0</v>
      </c>
      <c r="AQ41" s="6">
        <v>2049</v>
      </c>
      <c r="AR41" s="26">
        <f t="shared" si="1"/>
        <v>3732.7477991101982</v>
      </c>
      <c r="AS41" s="27">
        <f t="shared" si="2"/>
        <v>3996.0541953285419</v>
      </c>
      <c r="AT41" s="27">
        <f t="shared" si="3"/>
        <v>0</v>
      </c>
      <c r="AU41" s="27">
        <f t="shared" si="4"/>
        <v>7728.8019944387397</v>
      </c>
      <c r="AV41" s="27">
        <f t="shared" si="5"/>
        <v>7728.8019944387397</v>
      </c>
      <c r="AW41" s="27">
        <f t="shared" si="6"/>
        <v>7728.8019944387397</v>
      </c>
      <c r="AX41" s="27">
        <f t="shared" si="7"/>
        <v>3996.0541953285419</v>
      </c>
      <c r="AY41" s="28">
        <f t="shared" si="8"/>
        <v>7728.8019944387397</v>
      </c>
      <c r="AZ41" s="23"/>
      <c r="BA41" s="23"/>
      <c r="BB41" s="23"/>
      <c r="BC41" s="23"/>
      <c r="BD41" s="23"/>
      <c r="BE41" s="23"/>
      <c r="BF41" s="23"/>
      <c r="BG41" s="23"/>
    </row>
    <row r="42" spans="1:59" x14ac:dyDescent="0.2">
      <c r="A42" s="6">
        <v>2050</v>
      </c>
      <c r="B42" s="14">
        <v>5206.5476214921291</v>
      </c>
      <c r="C42" s="15">
        <v>622.17628935660503</v>
      </c>
      <c r="D42" s="15">
        <v>266.18255817932919</v>
      </c>
      <c r="E42" s="15">
        <v>6.9076250000000003</v>
      </c>
      <c r="F42" s="15">
        <v>1626.9879004106776</v>
      </c>
      <c r="G42" s="16">
        <v>7728.8019944387406</v>
      </c>
      <c r="I42" s="6">
        <v>2050</v>
      </c>
      <c r="J42" s="14">
        <v>1968.9682665982202</v>
      </c>
      <c r="K42" s="15">
        <v>284.40420260095823</v>
      </c>
      <c r="L42" s="15">
        <v>186.77198023613963</v>
      </c>
      <c r="M42" s="15">
        <v>6.9076250000000003</v>
      </c>
      <c r="N42" s="15">
        <v>1285.6957246748802</v>
      </c>
      <c r="O42" s="16">
        <v>3732.7477991101982</v>
      </c>
      <c r="Q42" s="6">
        <v>2050</v>
      </c>
      <c r="R42" s="14">
        <v>3237.5793548939082</v>
      </c>
      <c r="S42" s="15">
        <v>337.77208675564685</v>
      </c>
      <c r="T42" s="15">
        <v>79.410577943189594</v>
      </c>
      <c r="U42" s="15">
        <v>0</v>
      </c>
      <c r="V42" s="15">
        <v>341.2921757357974</v>
      </c>
      <c r="W42" s="16">
        <v>3996.0541953285419</v>
      </c>
      <c r="Y42" s="6">
        <v>2050</v>
      </c>
      <c r="Z42" s="14">
        <v>0</v>
      </c>
      <c r="AA42" s="15">
        <v>0</v>
      </c>
      <c r="AB42" s="15">
        <v>0</v>
      </c>
      <c r="AC42" s="15">
        <v>0</v>
      </c>
      <c r="AD42" s="15">
        <v>0</v>
      </c>
      <c r="AE42" s="16">
        <v>0</v>
      </c>
      <c r="AG42" s="6">
        <v>2050</v>
      </c>
      <c r="AH42" s="26"/>
      <c r="AI42" s="27"/>
      <c r="AJ42" s="27"/>
      <c r="AK42" s="27"/>
      <c r="AL42" s="27">
        <v>3996.0541953285419</v>
      </c>
      <c r="AM42" s="27">
        <f t="shared" si="10"/>
        <v>0</v>
      </c>
      <c r="AN42" s="27">
        <f t="shared" si="0"/>
        <v>3996.0541953285419</v>
      </c>
      <c r="AO42" s="28">
        <f t="shared" si="9"/>
        <v>0</v>
      </c>
      <c r="AQ42" s="6">
        <v>2050</v>
      </c>
      <c r="AR42" s="26">
        <f t="shared" si="1"/>
        <v>3732.7477991101982</v>
      </c>
      <c r="AS42" s="27">
        <f t="shared" si="2"/>
        <v>3996.0541953285419</v>
      </c>
      <c r="AT42" s="27">
        <f t="shared" si="3"/>
        <v>0</v>
      </c>
      <c r="AU42" s="27">
        <f t="shared" si="4"/>
        <v>7728.8019944387397</v>
      </c>
      <c r="AV42" s="27">
        <f t="shared" si="5"/>
        <v>7728.8019944387397</v>
      </c>
      <c r="AW42" s="27">
        <f t="shared" si="6"/>
        <v>7728.8019944387397</v>
      </c>
      <c r="AX42" s="27">
        <f t="shared" si="7"/>
        <v>3996.0541953285419</v>
      </c>
      <c r="AY42" s="28">
        <f t="shared" si="8"/>
        <v>7728.8019944387397</v>
      </c>
      <c r="AZ42" s="23"/>
      <c r="BA42" s="23"/>
      <c r="BB42" s="23"/>
      <c r="BC42" s="23"/>
      <c r="BD42" s="23"/>
      <c r="BE42" s="23"/>
      <c r="BF42" s="23"/>
      <c r="BG42" s="23"/>
    </row>
    <row r="43" spans="1:59" x14ac:dyDescent="0.2">
      <c r="A43" s="6">
        <v>2051</v>
      </c>
      <c r="B43" s="14">
        <v>5206.5476214921291</v>
      </c>
      <c r="C43" s="15">
        <v>622.17628935660503</v>
      </c>
      <c r="D43" s="15">
        <v>266.18255817932919</v>
      </c>
      <c r="E43" s="15">
        <v>6.9076250000000003</v>
      </c>
      <c r="F43" s="15">
        <v>1676.9879004106776</v>
      </c>
      <c r="G43" s="16">
        <v>7778.8019944387406</v>
      </c>
      <c r="I43" s="6">
        <v>2051</v>
      </c>
      <c r="J43" s="14">
        <v>1968.9682665982202</v>
      </c>
      <c r="K43" s="15">
        <v>284.40420260095823</v>
      </c>
      <c r="L43" s="15">
        <v>186.77198023613963</v>
      </c>
      <c r="M43" s="15">
        <v>6.9076250000000003</v>
      </c>
      <c r="N43" s="15">
        <v>1335.6957246748802</v>
      </c>
      <c r="O43" s="16">
        <v>3782.7477991101982</v>
      </c>
      <c r="Q43" s="6">
        <v>2051</v>
      </c>
      <c r="R43" s="14">
        <v>3237.5793548939082</v>
      </c>
      <c r="S43" s="15">
        <v>337.77208675564685</v>
      </c>
      <c r="T43" s="15">
        <v>79.410577943189594</v>
      </c>
      <c r="U43" s="15">
        <v>0</v>
      </c>
      <c r="V43" s="15">
        <v>341.2921757357974</v>
      </c>
      <c r="W43" s="16">
        <v>3996.0541953285419</v>
      </c>
      <c r="Y43" s="6">
        <v>2051</v>
      </c>
      <c r="Z43" s="14">
        <v>0</v>
      </c>
      <c r="AA43" s="15">
        <v>0</v>
      </c>
      <c r="AB43" s="15">
        <v>0</v>
      </c>
      <c r="AC43" s="15">
        <v>0</v>
      </c>
      <c r="AD43" s="15">
        <v>0</v>
      </c>
      <c r="AE43" s="16">
        <v>0</v>
      </c>
      <c r="AG43" s="6">
        <v>2051</v>
      </c>
      <c r="AH43" s="26"/>
      <c r="AI43" s="27"/>
      <c r="AJ43" s="27"/>
      <c r="AK43" s="27"/>
      <c r="AL43" s="27">
        <v>3996.0541953285419</v>
      </c>
      <c r="AM43" s="27">
        <f t="shared" si="10"/>
        <v>0</v>
      </c>
      <c r="AN43" s="27">
        <f t="shared" si="0"/>
        <v>3996.0541953285419</v>
      </c>
      <c r="AO43" s="28">
        <f t="shared" si="9"/>
        <v>0</v>
      </c>
      <c r="AQ43" s="6">
        <v>2051</v>
      </c>
      <c r="AR43" s="26">
        <f t="shared" si="1"/>
        <v>3782.7477991101982</v>
      </c>
      <c r="AS43" s="27">
        <f t="shared" si="2"/>
        <v>3996.0541953285419</v>
      </c>
      <c r="AT43" s="27">
        <f t="shared" si="3"/>
        <v>0</v>
      </c>
      <c r="AU43" s="27">
        <f t="shared" si="4"/>
        <v>7778.8019944387397</v>
      </c>
      <c r="AV43" s="27">
        <f t="shared" si="5"/>
        <v>7778.8019944387397</v>
      </c>
      <c r="AW43" s="27">
        <f t="shared" si="6"/>
        <v>7778.8019944387397</v>
      </c>
      <c r="AX43" s="27">
        <f t="shared" si="7"/>
        <v>3996.0541953285419</v>
      </c>
      <c r="AY43" s="28">
        <f t="shared" si="8"/>
        <v>7778.8019944387397</v>
      </c>
      <c r="AZ43" s="23"/>
      <c r="BA43" s="23"/>
      <c r="BB43" s="23"/>
      <c r="BC43" s="23"/>
      <c r="BD43" s="23"/>
      <c r="BE43" s="23"/>
      <c r="BF43" s="23"/>
      <c r="BG43" s="23"/>
    </row>
    <row r="44" spans="1:59" x14ac:dyDescent="0.2">
      <c r="A44" s="6">
        <v>2052</v>
      </c>
      <c r="B44" s="14">
        <v>5220.8121355236144</v>
      </c>
      <c r="C44" s="15">
        <v>623.88088193018473</v>
      </c>
      <c r="D44" s="15">
        <v>266.9118254620123</v>
      </c>
      <c r="E44" s="15">
        <v>6.9265500000000007</v>
      </c>
      <c r="F44" s="15">
        <v>1630.0487987679671</v>
      </c>
      <c r="G44" s="16">
        <v>7748.580191683779</v>
      </c>
      <c r="I44" s="6">
        <v>2052</v>
      </c>
      <c r="J44" s="14">
        <v>1974.3627002053388</v>
      </c>
      <c r="K44" s="15">
        <v>285.18339219712527</v>
      </c>
      <c r="L44" s="15">
        <v>187.28368429158112</v>
      </c>
      <c r="M44" s="15">
        <v>6.9265500000000007</v>
      </c>
      <c r="N44" s="15">
        <v>1287.8215759753593</v>
      </c>
      <c r="O44" s="16">
        <v>3741.5779026694049</v>
      </c>
      <c r="Q44" s="6">
        <v>2052</v>
      </c>
      <c r="R44" s="14">
        <v>3246.4494353182754</v>
      </c>
      <c r="S44" s="15">
        <v>338.69748973305957</v>
      </c>
      <c r="T44" s="15">
        <v>79.628141170431206</v>
      </c>
      <c r="U44" s="15">
        <v>0</v>
      </c>
      <c r="V44" s="15">
        <v>342.22722279260779</v>
      </c>
      <c r="W44" s="16">
        <v>4007.0022890143741</v>
      </c>
      <c r="Y44" s="6">
        <v>2052</v>
      </c>
      <c r="Z44" s="14">
        <v>0</v>
      </c>
      <c r="AA44" s="15">
        <v>0</v>
      </c>
      <c r="AB44" s="15">
        <v>0</v>
      </c>
      <c r="AC44" s="15">
        <v>0</v>
      </c>
      <c r="AD44" s="15">
        <v>0</v>
      </c>
      <c r="AE44" s="16">
        <v>0</v>
      </c>
      <c r="AG44" s="6">
        <v>2052</v>
      </c>
      <c r="AH44" s="26"/>
      <c r="AI44" s="27"/>
      <c r="AJ44" s="27"/>
      <c r="AK44" s="27"/>
      <c r="AL44" s="27">
        <v>4007.0022890143741</v>
      </c>
      <c r="AM44" s="27">
        <f t="shared" si="10"/>
        <v>0</v>
      </c>
      <c r="AN44" s="27">
        <f t="shared" si="0"/>
        <v>4007.0022890143741</v>
      </c>
      <c r="AO44" s="28">
        <f t="shared" si="9"/>
        <v>0</v>
      </c>
      <c r="AQ44" s="6">
        <v>2052</v>
      </c>
      <c r="AR44" s="26">
        <f t="shared" si="1"/>
        <v>3741.5779026694049</v>
      </c>
      <c r="AS44" s="27">
        <f t="shared" si="2"/>
        <v>4007.0022890143741</v>
      </c>
      <c r="AT44" s="27">
        <f t="shared" si="3"/>
        <v>0</v>
      </c>
      <c r="AU44" s="27">
        <f t="shared" si="4"/>
        <v>7748.580191683779</v>
      </c>
      <c r="AV44" s="27">
        <f t="shared" si="5"/>
        <v>7748.580191683779</v>
      </c>
      <c r="AW44" s="27">
        <f t="shared" si="6"/>
        <v>7748.580191683779</v>
      </c>
      <c r="AX44" s="27">
        <f t="shared" si="7"/>
        <v>4007.0022890143741</v>
      </c>
      <c r="AY44" s="28">
        <f t="shared" si="8"/>
        <v>7748.580191683779</v>
      </c>
      <c r="AZ44" s="23"/>
      <c r="BA44" s="23"/>
      <c r="BB44" s="23"/>
      <c r="BC44" s="23"/>
      <c r="BD44" s="23"/>
      <c r="BE44" s="23"/>
      <c r="BF44" s="23"/>
      <c r="BG44" s="23"/>
    </row>
    <row r="45" spans="1:59" x14ac:dyDescent="0.2">
      <c r="A45" s="6">
        <v>2053</v>
      </c>
      <c r="B45" s="14">
        <v>1968.9517889740782</v>
      </c>
      <c r="C45" s="15">
        <v>278.431301569916</v>
      </c>
      <c r="D45" s="15">
        <v>186.77199251551659</v>
      </c>
      <c r="E45" s="15">
        <v>6.3806564165753921</v>
      </c>
      <c r="F45" s="15">
        <v>1142.0835907265425</v>
      </c>
      <c r="G45" s="16">
        <v>3582.6193302026286</v>
      </c>
      <c r="I45" s="6">
        <v>2053</v>
      </c>
      <c r="J45" s="14">
        <v>1968.9517889740782</v>
      </c>
      <c r="K45" s="15">
        <v>278.431301569916</v>
      </c>
      <c r="L45" s="15">
        <v>186.77199251551659</v>
      </c>
      <c r="M45" s="15">
        <v>6.3806564165753921</v>
      </c>
      <c r="N45" s="15">
        <v>1142.0835907265425</v>
      </c>
      <c r="O45" s="16">
        <v>3582.6193302026286</v>
      </c>
      <c r="Q45" s="6">
        <v>2053</v>
      </c>
      <c r="R45" s="14">
        <v>0</v>
      </c>
      <c r="S45" s="15">
        <v>0</v>
      </c>
      <c r="T45" s="15">
        <v>0</v>
      </c>
      <c r="U45" s="15">
        <v>0</v>
      </c>
      <c r="V45" s="15">
        <v>0</v>
      </c>
      <c r="W45" s="16">
        <v>0</v>
      </c>
      <c r="Y45" s="6">
        <v>2053</v>
      </c>
      <c r="Z45" s="14">
        <v>0</v>
      </c>
      <c r="AA45" s="15">
        <v>0</v>
      </c>
      <c r="AB45" s="15">
        <v>0</v>
      </c>
      <c r="AC45" s="15">
        <v>0</v>
      </c>
      <c r="AD45" s="15">
        <v>0</v>
      </c>
      <c r="AE45" s="16">
        <v>0</v>
      </c>
      <c r="AG45" s="6">
        <v>2053</v>
      </c>
      <c r="AH45" s="26"/>
      <c r="AI45" s="27"/>
      <c r="AJ45" s="27"/>
      <c r="AK45" s="27"/>
      <c r="AL45" s="27"/>
      <c r="AM45" s="27"/>
      <c r="AN45" s="27">
        <f t="shared" si="0"/>
        <v>0</v>
      </c>
      <c r="AO45" s="28">
        <f t="shared" si="9"/>
        <v>0</v>
      </c>
      <c r="AQ45" s="6">
        <v>2053</v>
      </c>
      <c r="AR45" s="26">
        <f t="shared" si="1"/>
        <v>3582.6193302026286</v>
      </c>
      <c r="AS45" s="27">
        <f t="shared" si="2"/>
        <v>0</v>
      </c>
      <c r="AT45" s="27">
        <f t="shared" si="3"/>
        <v>0</v>
      </c>
      <c r="AU45" s="27">
        <f t="shared" si="4"/>
        <v>3582.6193302026286</v>
      </c>
      <c r="AV45" s="27">
        <f t="shared" si="5"/>
        <v>3582.6193302026286</v>
      </c>
      <c r="AW45" s="27">
        <f t="shared" si="6"/>
        <v>3582.6193302026286</v>
      </c>
      <c r="AX45" s="27">
        <f t="shared" si="7"/>
        <v>0</v>
      </c>
      <c r="AY45" s="28">
        <f t="shared" si="8"/>
        <v>3582.6193302026286</v>
      </c>
      <c r="AZ45" s="23"/>
      <c r="BA45" s="23"/>
      <c r="BB45" s="23"/>
      <c r="BC45" s="23"/>
      <c r="BD45" s="23"/>
      <c r="BE45" s="23"/>
      <c r="BF45" s="23"/>
      <c r="BG45" s="23"/>
    </row>
    <row r="46" spans="1:59" x14ac:dyDescent="0.2">
      <c r="A46" s="6">
        <v>2054</v>
      </c>
      <c r="B46" s="14">
        <v>1968.9517889740782</v>
      </c>
      <c r="C46" s="15">
        <v>278.431301569916</v>
      </c>
      <c r="D46" s="15">
        <v>186.77199251551659</v>
      </c>
      <c r="E46" s="15">
        <v>6.3806564165753921</v>
      </c>
      <c r="F46" s="15">
        <v>1192.0835907265425</v>
      </c>
      <c r="G46" s="16">
        <v>3632.6193302026286</v>
      </c>
      <c r="I46" s="6">
        <v>2054</v>
      </c>
      <c r="J46" s="14">
        <v>1968.9517889740782</v>
      </c>
      <c r="K46" s="15">
        <v>278.431301569916</v>
      </c>
      <c r="L46" s="15">
        <v>186.77199251551659</v>
      </c>
      <c r="M46" s="15">
        <v>6.3806564165753921</v>
      </c>
      <c r="N46" s="15">
        <v>1192.0835907265425</v>
      </c>
      <c r="O46" s="16">
        <v>3632.6193302026286</v>
      </c>
      <c r="Q46" s="6">
        <v>2054</v>
      </c>
      <c r="R46" s="14">
        <v>0</v>
      </c>
      <c r="S46" s="15">
        <v>0</v>
      </c>
      <c r="T46" s="15">
        <v>0</v>
      </c>
      <c r="U46" s="15">
        <v>0</v>
      </c>
      <c r="V46" s="15">
        <v>0</v>
      </c>
      <c r="W46" s="16">
        <v>0</v>
      </c>
      <c r="Y46" s="6">
        <v>2054</v>
      </c>
      <c r="Z46" s="14">
        <v>0</v>
      </c>
      <c r="AA46" s="15">
        <v>0</v>
      </c>
      <c r="AB46" s="15">
        <v>0</v>
      </c>
      <c r="AC46" s="15">
        <v>0</v>
      </c>
      <c r="AD46" s="15">
        <v>0</v>
      </c>
      <c r="AE46" s="16">
        <v>0</v>
      </c>
      <c r="AG46" s="6">
        <v>2054</v>
      </c>
      <c r="AH46" s="26"/>
      <c r="AI46" s="27"/>
      <c r="AJ46" s="27"/>
      <c r="AK46" s="27"/>
      <c r="AL46" s="27"/>
      <c r="AM46" s="27"/>
      <c r="AN46" s="27">
        <f t="shared" si="0"/>
        <v>0</v>
      </c>
      <c r="AO46" s="28">
        <f t="shared" si="9"/>
        <v>0</v>
      </c>
      <c r="AQ46" s="6">
        <v>2054</v>
      </c>
      <c r="AR46" s="26">
        <f t="shared" si="1"/>
        <v>3632.6193302026286</v>
      </c>
      <c r="AS46" s="27">
        <f t="shared" si="2"/>
        <v>0</v>
      </c>
      <c r="AT46" s="27">
        <f t="shared" si="3"/>
        <v>0</v>
      </c>
      <c r="AU46" s="27">
        <f t="shared" si="4"/>
        <v>3632.6193302026286</v>
      </c>
      <c r="AV46" s="27">
        <f t="shared" si="5"/>
        <v>3632.6193302026286</v>
      </c>
      <c r="AW46" s="27">
        <f t="shared" si="6"/>
        <v>3632.6193302026286</v>
      </c>
      <c r="AX46" s="27">
        <f t="shared" si="7"/>
        <v>0</v>
      </c>
      <c r="AY46" s="28">
        <f t="shared" si="8"/>
        <v>3632.6193302026286</v>
      </c>
      <c r="AZ46" s="23"/>
      <c r="BA46" s="23"/>
      <c r="BB46" s="23"/>
      <c r="BC46" s="23"/>
      <c r="BD46" s="23"/>
      <c r="BE46" s="23"/>
      <c r="BF46" s="23"/>
      <c r="BG46" s="23"/>
    </row>
    <row r="47" spans="1:59" x14ac:dyDescent="0.2">
      <c r="A47" s="6">
        <v>2055</v>
      </c>
      <c r="B47" s="14">
        <v>1968.9517889740782</v>
      </c>
      <c r="C47" s="15">
        <v>278.431301569916</v>
      </c>
      <c r="D47" s="15">
        <v>186.77199251551659</v>
      </c>
      <c r="E47" s="15">
        <v>6.3806564165753921</v>
      </c>
      <c r="F47" s="15">
        <v>1142.0835907265425</v>
      </c>
      <c r="G47" s="16">
        <v>3582.6193302026286</v>
      </c>
      <c r="I47" s="6">
        <v>2055</v>
      </c>
      <c r="J47" s="14">
        <v>1968.9517889740782</v>
      </c>
      <c r="K47" s="15">
        <v>278.431301569916</v>
      </c>
      <c r="L47" s="15">
        <v>186.77199251551659</v>
      </c>
      <c r="M47" s="15">
        <v>6.3806564165753921</v>
      </c>
      <c r="N47" s="15">
        <v>1142.0835907265425</v>
      </c>
      <c r="O47" s="16">
        <v>3582.6193302026286</v>
      </c>
      <c r="Q47" s="6">
        <v>2055</v>
      </c>
      <c r="R47" s="14">
        <v>0</v>
      </c>
      <c r="S47" s="15">
        <v>0</v>
      </c>
      <c r="T47" s="15">
        <v>0</v>
      </c>
      <c r="U47" s="15">
        <v>0</v>
      </c>
      <c r="V47" s="15">
        <v>0</v>
      </c>
      <c r="W47" s="16">
        <v>0</v>
      </c>
      <c r="Y47" s="6">
        <v>2055</v>
      </c>
      <c r="Z47" s="14">
        <v>0</v>
      </c>
      <c r="AA47" s="15">
        <v>0</v>
      </c>
      <c r="AB47" s="15">
        <v>0</v>
      </c>
      <c r="AC47" s="15">
        <v>0</v>
      </c>
      <c r="AD47" s="15">
        <v>0</v>
      </c>
      <c r="AE47" s="16">
        <v>0</v>
      </c>
      <c r="AG47" s="6">
        <v>2055</v>
      </c>
      <c r="AH47" s="26"/>
      <c r="AI47" s="27"/>
      <c r="AJ47" s="27"/>
      <c r="AK47" s="27"/>
      <c r="AL47" s="27"/>
      <c r="AM47" s="27"/>
      <c r="AN47" s="27">
        <f t="shared" si="0"/>
        <v>0</v>
      </c>
      <c r="AO47" s="28">
        <f t="shared" si="9"/>
        <v>0</v>
      </c>
      <c r="AQ47" s="6">
        <v>2055</v>
      </c>
      <c r="AR47" s="26">
        <f t="shared" si="1"/>
        <v>3582.6193302026286</v>
      </c>
      <c r="AS47" s="27">
        <f t="shared" si="2"/>
        <v>0</v>
      </c>
      <c r="AT47" s="27">
        <f t="shared" si="3"/>
        <v>0</v>
      </c>
      <c r="AU47" s="27">
        <f t="shared" si="4"/>
        <v>3582.6193302026286</v>
      </c>
      <c r="AV47" s="27">
        <f t="shared" si="5"/>
        <v>3582.6193302026286</v>
      </c>
      <c r="AW47" s="27">
        <f t="shared" si="6"/>
        <v>3582.6193302026286</v>
      </c>
      <c r="AX47" s="27">
        <f t="shared" si="7"/>
        <v>0</v>
      </c>
      <c r="AY47" s="28">
        <f t="shared" si="8"/>
        <v>3582.6193302026286</v>
      </c>
      <c r="AZ47" s="23"/>
      <c r="BA47" s="23"/>
      <c r="BB47" s="23"/>
      <c r="BC47" s="23"/>
      <c r="BD47" s="23"/>
      <c r="BE47" s="23"/>
      <c r="BF47" s="23"/>
      <c r="BG47" s="23"/>
    </row>
    <row r="48" spans="1:59" x14ac:dyDescent="0.2">
      <c r="A48" s="6">
        <v>2056</v>
      </c>
      <c r="B48" s="14">
        <v>1974.3461774370207</v>
      </c>
      <c r="C48" s="15">
        <v>279.19412705366921</v>
      </c>
      <c r="D48" s="15">
        <v>187.28369660460021</v>
      </c>
      <c r="E48" s="15">
        <v>6.3981376670317633</v>
      </c>
      <c r="F48" s="15">
        <v>1144.2089704271632</v>
      </c>
      <c r="G48" s="16">
        <v>3591.4311091894851</v>
      </c>
      <c r="I48" s="6">
        <v>2056</v>
      </c>
      <c r="J48" s="14">
        <v>1974.3461774370207</v>
      </c>
      <c r="K48" s="15">
        <v>279.19412705366921</v>
      </c>
      <c r="L48" s="15">
        <v>187.28369660460021</v>
      </c>
      <c r="M48" s="15">
        <v>6.3981376670317633</v>
      </c>
      <c r="N48" s="15">
        <v>1144.2089704271632</v>
      </c>
      <c r="O48" s="16">
        <v>3591.4311091894851</v>
      </c>
      <c r="Q48" s="6">
        <v>2056</v>
      </c>
      <c r="R48" s="14">
        <v>0</v>
      </c>
      <c r="S48" s="15">
        <v>0</v>
      </c>
      <c r="T48" s="15">
        <v>0</v>
      </c>
      <c r="U48" s="15">
        <v>0</v>
      </c>
      <c r="V48" s="15">
        <v>0</v>
      </c>
      <c r="W48" s="16">
        <v>0</v>
      </c>
      <c r="Y48" s="6">
        <v>2056</v>
      </c>
      <c r="Z48" s="14">
        <v>0</v>
      </c>
      <c r="AA48" s="15">
        <v>0</v>
      </c>
      <c r="AB48" s="15">
        <v>0</v>
      </c>
      <c r="AC48" s="15">
        <v>0</v>
      </c>
      <c r="AD48" s="15">
        <v>0</v>
      </c>
      <c r="AE48" s="16">
        <v>0</v>
      </c>
      <c r="AG48" s="6">
        <v>2056</v>
      </c>
      <c r="AH48" s="26"/>
      <c r="AI48" s="27"/>
      <c r="AJ48" s="27"/>
      <c r="AK48" s="27"/>
      <c r="AL48" s="27"/>
      <c r="AM48" s="27"/>
      <c r="AN48" s="27">
        <f t="shared" si="0"/>
        <v>0</v>
      </c>
      <c r="AO48" s="28">
        <f t="shared" si="9"/>
        <v>0</v>
      </c>
      <c r="AQ48" s="6">
        <v>2056</v>
      </c>
      <c r="AR48" s="26">
        <f t="shared" si="1"/>
        <v>3591.4311091894851</v>
      </c>
      <c r="AS48" s="27">
        <f t="shared" si="2"/>
        <v>0</v>
      </c>
      <c r="AT48" s="27">
        <f t="shared" si="3"/>
        <v>0</v>
      </c>
      <c r="AU48" s="27">
        <f t="shared" si="4"/>
        <v>3591.4311091894851</v>
      </c>
      <c r="AV48" s="27">
        <f t="shared" si="5"/>
        <v>3591.4311091894851</v>
      </c>
      <c r="AW48" s="27">
        <f t="shared" si="6"/>
        <v>3591.4311091894851</v>
      </c>
      <c r="AX48" s="27">
        <f t="shared" si="7"/>
        <v>0</v>
      </c>
      <c r="AY48" s="28">
        <f t="shared" si="8"/>
        <v>3591.4311091894851</v>
      </c>
      <c r="AZ48" s="23"/>
      <c r="BA48" s="23"/>
      <c r="BB48" s="23"/>
      <c r="BC48" s="23"/>
      <c r="BD48" s="23"/>
      <c r="BE48" s="23"/>
      <c r="BF48" s="23"/>
      <c r="BG48" s="23"/>
    </row>
    <row r="49" spans="1:59" x14ac:dyDescent="0.2">
      <c r="A49" s="6">
        <v>2057</v>
      </c>
      <c r="B49" s="14">
        <v>1968.9517889740782</v>
      </c>
      <c r="C49" s="15">
        <v>278.431301569916</v>
      </c>
      <c r="D49" s="15">
        <v>186.77199251551659</v>
      </c>
      <c r="E49" s="15">
        <v>6.3806564165753921</v>
      </c>
      <c r="F49" s="15">
        <v>1192.0835907265425</v>
      </c>
      <c r="G49" s="16">
        <v>3632.6193302026286</v>
      </c>
      <c r="I49" s="6">
        <v>2057</v>
      </c>
      <c r="J49" s="14">
        <v>1968.9517889740782</v>
      </c>
      <c r="K49" s="15">
        <v>278.431301569916</v>
      </c>
      <c r="L49" s="15">
        <v>186.77199251551659</v>
      </c>
      <c r="M49" s="15">
        <v>6.3806564165753921</v>
      </c>
      <c r="N49" s="15">
        <v>1192.0835907265425</v>
      </c>
      <c r="O49" s="16">
        <v>3632.6193302026286</v>
      </c>
      <c r="Q49" s="6">
        <v>2057</v>
      </c>
      <c r="R49" s="14">
        <v>0</v>
      </c>
      <c r="S49" s="15">
        <v>0</v>
      </c>
      <c r="T49" s="15">
        <v>0</v>
      </c>
      <c r="U49" s="15">
        <v>0</v>
      </c>
      <c r="V49" s="15">
        <v>0</v>
      </c>
      <c r="W49" s="16">
        <v>0</v>
      </c>
      <c r="Y49" s="6">
        <v>2057</v>
      </c>
      <c r="Z49" s="14">
        <v>0</v>
      </c>
      <c r="AA49" s="15">
        <v>0</v>
      </c>
      <c r="AB49" s="15">
        <v>0</v>
      </c>
      <c r="AC49" s="15">
        <v>0</v>
      </c>
      <c r="AD49" s="15">
        <v>0</v>
      </c>
      <c r="AE49" s="16">
        <v>0</v>
      </c>
      <c r="AG49" s="6">
        <v>2057</v>
      </c>
      <c r="AH49" s="26"/>
      <c r="AI49" s="27"/>
      <c r="AJ49" s="27"/>
      <c r="AK49" s="27"/>
      <c r="AL49" s="27"/>
      <c r="AM49" s="27"/>
      <c r="AN49" s="27">
        <f t="shared" si="0"/>
        <v>0</v>
      </c>
      <c r="AO49" s="28">
        <f t="shared" si="9"/>
        <v>0</v>
      </c>
      <c r="AQ49" s="6">
        <v>2057</v>
      </c>
      <c r="AR49" s="26">
        <f t="shared" si="1"/>
        <v>3632.6193302026286</v>
      </c>
      <c r="AS49" s="27">
        <f t="shared" si="2"/>
        <v>0</v>
      </c>
      <c r="AT49" s="27">
        <f t="shared" si="3"/>
        <v>0</v>
      </c>
      <c r="AU49" s="27">
        <f t="shared" si="4"/>
        <v>3632.6193302026286</v>
      </c>
      <c r="AV49" s="27">
        <f t="shared" si="5"/>
        <v>3632.6193302026286</v>
      </c>
      <c r="AW49" s="27">
        <f t="shared" si="6"/>
        <v>3632.6193302026286</v>
      </c>
      <c r="AX49" s="27">
        <f t="shared" si="7"/>
        <v>0</v>
      </c>
      <c r="AY49" s="28">
        <f t="shared" si="8"/>
        <v>3632.6193302026286</v>
      </c>
      <c r="AZ49" s="23"/>
      <c r="BA49" s="23"/>
      <c r="BB49" s="23"/>
      <c r="BC49" s="23"/>
      <c r="BD49" s="23"/>
      <c r="BE49" s="23"/>
      <c r="BF49" s="23"/>
      <c r="BG49" s="23"/>
    </row>
    <row r="50" spans="1:59" x14ac:dyDescent="0.2">
      <c r="A50" s="6">
        <v>2058</v>
      </c>
      <c r="B50" s="14">
        <v>1968.9517889740782</v>
      </c>
      <c r="C50" s="15">
        <v>278.431301569916</v>
      </c>
      <c r="D50" s="15">
        <v>186.77199251551659</v>
      </c>
      <c r="E50" s="15">
        <v>6.3806564165753921</v>
      </c>
      <c r="F50" s="15">
        <v>1142.0835907265425</v>
      </c>
      <c r="G50" s="16">
        <v>3582.6193302026286</v>
      </c>
      <c r="I50" s="6">
        <v>2058</v>
      </c>
      <c r="J50" s="14">
        <v>1968.9517889740782</v>
      </c>
      <c r="K50" s="15">
        <v>278.431301569916</v>
      </c>
      <c r="L50" s="15">
        <v>186.77199251551659</v>
      </c>
      <c r="M50" s="15">
        <v>6.3806564165753921</v>
      </c>
      <c r="N50" s="15">
        <v>1142.0835907265425</v>
      </c>
      <c r="O50" s="16">
        <v>3582.6193302026286</v>
      </c>
      <c r="Q50" s="6">
        <v>2058</v>
      </c>
      <c r="R50" s="14">
        <v>0</v>
      </c>
      <c r="S50" s="15">
        <v>0</v>
      </c>
      <c r="T50" s="15">
        <v>0</v>
      </c>
      <c r="U50" s="15">
        <v>0</v>
      </c>
      <c r="V50" s="15">
        <v>0</v>
      </c>
      <c r="W50" s="16">
        <v>0</v>
      </c>
      <c r="Y50" s="6">
        <v>2058</v>
      </c>
      <c r="Z50" s="14">
        <v>0</v>
      </c>
      <c r="AA50" s="15">
        <v>0</v>
      </c>
      <c r="AB50" s="15">
        <v>0</v>
      </c>
      <c r="AC50" s="15">
        <v>0</v>
      </c>
      <c r="AD50" s="15">
        <v>0</v>
      </c>
      <c r="AE50" s="16">
        <v>0</v>
      </c>
      <c r="AG50" s="6">
        <v>2058</v>
      </c>
      <c r="AH50" s="26"/>
      <c r="AI50" s="27"/>
      <c r="AJ50" s="27"/>
      <c r="AK50" s="27"/>
      <c r="AL50" s="27"/>
      <c r="AM50" s="27"/>
      <c r="AN50" s="27">
        <f t="shared" si="0"/>
        <v>0</v>
      </c>
      <c r="AO50" s="28">
        <f t="shared" si="9"/>
        <v>0</v>
      </c>
      <c r="AQ50" s="6">
        <v>2058</v>
      </c>
      <c r="AR50" s="26">
        <f t="shared" si="1"/>
        <v>3582.6193302026286</v>
      </c>
      <c r="AS50" s="27">
        <f t="shared" si="2"/>
        <v>0</v>
      </c>
      <c r="AT50" s="27">
        <f t="shared" si="3"/>
        <v>0</v>
      </c>
      <c r="AU50" s="27">
        <f t="shared" si="4"/>
        <v>3582.6193302026286</v>
      </c>
      <c r="AV50" s="27">
        <f t="shared" si="5"/>
        <v>3582.6193302026286</v>
      </c>
      <c r="AW50" s="27">
        <f t="shared" si="6"/>
        <v>3582.6193302026286</v>
      </c>
      <c r="AX50" s="27">
        <f t="shared" si="7"/>
        <v>0</v>
      </c>
      <c r="AY50" s="28">
        <f t="shared" si="8"/>
        <v>3582.6193302026286</v>
      </c>
      <c r="AZ50" s="23"/>
      <c r="BA50" s="23"/>
      <c r="BB50" s="23"/>
      <c r="BC50" s="23"/>
      <c r="BD50" s="23"/>
      <c r="BE50" s="23"/>
      <c r="BF50" s="23"/>
      <c r="BG50" s="23"/>
    </row>
    <row r="51" spans="1:59" x14ac:dyDescent="0.2">
      <c r="A51" s="6">
        <v>2059</v>
      </c>
      <c r="B51" s="14">
        <v>1968.9517889740782</v>
      </c>
      <c r="C51" s="15">
        <v>278.431301569916</v>
      </c>
      <c r="D51" s="15">
        <v>186.77199251551659</v>
      </c>
      <c r="E51" s="15">
        <v>6.3806564165753921</v>
      </c>
      <c r="F51" s="15">
        <v>1142.0835907265425</v>
      </c>
      <c r="G51" s="16">
        <v>3582.6193302026286</v>
      </c>
      <c r="I51" s="6">
        <v>2059</v>
      </c>
      <c r="J51" s="14">
        <v>1968.9517889740782</v>
      </c>
      <c r="K51" s="15">
        <v>278.431301569916</v>
      </c>
      <c r="L51" s="15">
        <v>186.77199251551659</v>
      </c>
      <c r="M51" s="15">
        <v>6.3806564165753921</v>
      </c>
      <c r="N51" s="15">
        <v>1142.0835907265425</v>
      </c>
      <c r="O51" s="16">
        <v>3582.6193302026286</v>
      </c>
      <c r="Q51" s="6">
        <v>2059</v>
      </c>
      <c r="R51" s="14">
        <v>0</v>
      </c>
      <c r="S51" s="15">
        <v>0</v>
      </c>
      <c r="T51" s="15">
        <v>0</v>
      </c>
      <c r="U51" s="15">
        <v>0</v>
      </c>
      <c r="V51" s="15">
        <v>0</v>
      </c>
      <c r="W51" s="16">
        <v>0</v>
      </c>
      <c r="Y51" s="6">
        <v>2059</v>
      </c>
      <c r="Z51" s="14">
        <v>0</v>
      </c>
      <c r="AA51" s="15">
        <v>0</v>
      </c>
      <c r="AB51" s="15">
        <v>0</v>
      </c>
      <c r="AC51" s="15">
        <v>0</v>
      </c>
      <c r="AD51" s="15">
        <v>0</v>
      </c>
      <c r="AE51" s="16">
        <v>0</v>
      </c>
      <c r="AG51" s="6">
        <v>2059</v>
      </c>
      <c r="AH51" s="26"/>
      <c r="AI51" s="27"/>
      <c r="AJ51" s="27"/>
      <c r="AK51" s="27"/>
      <c r="AL51" s="27"/>
      <c r="AM51" s="27"/>
      <c r="AN51" s="27">
        <f t="shared" si="0"/>
        <v>0</v>
      </c>
      <c r="AO51" s="28">
        <f t="shared" si="9"/>
        <v>0</v>
      </c>
      <c r="AQ51" s="6">
        <v>2059</v>
      </c>
      <c r="AR51" s="26">
        <f t="shared" si="1"/>
        <v>3582.6193302026286</v>
      </c>
      <c r="AS51" s="27">
        <f t="shared" si="2"/>
        <v>0</v>
      </c>
      <c r="AT51" s="27">
        <f t="shared" si="3"/>
        <v>0</v>
      </c>
      <c r="AU51" s="27">
        <f t="shared" si="4"/>
        <v>3582.6193302026286</v>
      </c>
      <c r="AV51" s="27">
        <f t="shared" si="5"/>
        <v>3582.6193302026286</v>
      </c>
      <c r="AW51" s="27">
        <f t="shared" si="6"/>
        <v>3582.6193302026286</v>
      </c>
      <c r="AX51" s="27">
        <f t="shared" si="7"/>
        <v>0</v>
      </c>
      <c r="AY51" s="28">
        <f t="shared" si="8"/>
        <v>3582.6193302026286</v>
      </c>
      <c r="AZ51" s="23"/>
      <c r="BA51" s="23"/>
      <c r="BB51" s="23"/>
      <c r="BC51" s="23"/>
      <c r="BD51" s="23"/>
      <c r="BE51" s="23"/>
      <c r="BF51" s="23"/>
      <c r="BG51" s="23"/>
    </row>
    <row r="52" spans="1:59" x14ac:dyDescent="0.2">
      <c r="A52" s="6">
        <v>2060</v>
      </c>
      <c r="B52" s="14">
        <v>1974.3461774370207</v>
      </c>
      <c r="C52" s="15">
        <v>279.19412705366921</v>
      </c>
      <c r="D52" s="15">
        <v>187.28369660460021</v>
      </c>
      <c r="E52" s="15">
        <v>6.3981376670317633</v>
      </c>
      <c r="F52" s="15">
        <v>1194.2089704271632</v>
      </c>
      <c r="G52" s="16">
        <v>3641.4311091894851</v>
      </c>
      <c r="I52" s="6">
        <v>2060</v>
      </c>
      <c r="J52" s="14">
        <v>1974.3461774370207</v>
      </c>
      <c r="K52" s="15">
        <v>279.19412705366921</v>
      </c>
      <c r="L52" s="15">
        <v>187.28369660460021</v>
      </c>
      <c r="M52" s="15">
        <v>6.3981376670317633</v>
      </c>
      <c r="N52" s="15">
        <v>1194.2089704271632</v>
      </c>
      <c r="O52" s="16">
        <v>3641.4311091894851</v>
      </c>
      <c r="Q52" s="6">
        <v>2060</v>
      </c>
      <c r="R52" s="14">
        <v>0</v>
      </c>
      <c r="S52" s="15">
        <v>0</v>
      </c>
      <c r="T52" s="15">
        <v>0</v>
      </c>
      <c r="U52" s="15">
        <v>0</v>
      </c>
      <c r="V52" s="15">
        <v>0</v>
      </c>
      <c r="W52" s="16">
        <v>0</v>
      </c>
      <c r="Y52" s="6">
        <v>2060</v>
      </c>
      <c r="Z52" s="14">
        <v>0</v>
      </c>
      <c r="AA52" s="15">
        <v>0</v>
      </c>
      <c r="AB52" s="15">
        <v>0</v>
      </c>
      <c r="AC52" s="15">
        <v>0</v>
      </c>
      <c r="AD52" s="15">
        <v>0</v>
      </c>
      <c r="AE52" s="16">
        <v>0</v>
      </c>
      <c r="AG52" s="6">
        <v>2060</v>
      </c>
      <c r="AH52" s="26"/>
      <c r="AI52" s="27"/>
      <c r="AJ52" s="27"/>
      <c r="AK52" s="27"/>
      <c r="AL52" s="27"/>
      <c r="AM52" s="27"/>
      <c r="AN52" s="27">
        <f t="shared" si="0"/>
        <v>0</v>
      </c>
      <c r="AO52" s="28">
        <f t="shared" si="9"/>
        <v>0</v>
      </c>
      <c r="AQ52" s="6">
        <v>2060</v>
      </c>
      <c r="AR52" s="26">
        <f t="shared" si="1"/>
        <v>3641.4311091894851</v>
      </c>
      <c r="AS52" s="27">
        <f t="shared" si="2"/>
        <v>0</v>
      </c>
      <c r="AT52" s="27">
        <f t="shared" si="3"/>
        <v>0</v>
      </c>
      <c r="AU52" s="27">
        <f t="shared" si="4"/>
        <v>3641.4311091894851</v>
      </c>
      <c r="AV52" s="27">
        <f t="shared" si="5"/>
        <v>3641.4311091894851</v>
      </c>
      <c r="AW52" s="27">
        <f t="shared" si="6"/>
        <v>3641.4311091894851</v>
      </c>
      <c r="AX52" s="27">
        <f t="shared" si="7"/>
        <v>0</v>
      </c>
      <c r="AY52" s="28">
        <f t="shared" si="8"/>
        <v>3641.4311091894851</v>
      </c>
      <c r="AZ52" s="23"/>
      <c r="BA52" s="23"/>
      <c r="BB52" s="23"/>
      <c r="BC52" s="23"/>
      <c r="BD52" s="23"/>
      <c r="BE52" s="23"/>
      <c r="BF52" s="23"/>
      <c r="BG52" s="23"/>
    </row>
    <row r="53" spans="1:59" x14ac:dyDescent="0.2">
      <c r="A53" s="6">
        <v>2061</v>
      </c>
      <c r="B53" s="14">
        <v>1968.9517889740782</v>
      </c>
      <c r="C53" s="15">
        <v>278.431301569916</v>
      </c>
      <c r="D53" s="15">
        <v>186.77199251551659</v>
      </c>
      <c r="E53" s="15">
        <v>6.3806564165753921</v>
      </c>
      <c r="F53" s="15">
        <v>1142.0835907265425</v>
      </c>
      <c r="G53" s="16">
        <v>3582.6193302026286</v>
      </c>
      <c r="I53" s="6">
        <v>2061</v>
      </c>
      <c r="J53" s="14">
        <v>1968.9517889740782</v>
      </c>
      <c r="K53" s="15">
        <v>278.431301569916</v>
      </c>
      <c r="L53" s="15">
        <v>186.77199251551659</v>
      </c>
      <c r="M53" s="15">
        <v>6.3806564165753921</v>
      </c>
      <c r="N53" s="15">
        <v>1142.0835907265425</v>
      </c>
      <c r="O53" s="16">
        <v>3582.6193302026286</v>
      </c>
      <c r="Q53" s="6">
        <v>2061</v>
      </c>
      <c r="R53" s="14">
        <v>0</v>
      </c>
      <c r="S53" s="15">
        <v>0</v>
      </c>
      <c r="T53" s="15">
        <v>0</v>
      </c>
      <c r="U53" s="15">
        <v>0</v>
      </c>
      <c r="V53" s="15">
        <v>0</v>
      </c>
      <c r="W53" s="16">
        <v>0</v>
      </c>
      <c r="Y53" s="6">
        <v>2061</v>
      </c>
      <c r="Z53" s="14">
        <v>0</v>
      </c>
      <c r="AA53" s="15">
        <v>0</v>
      </c>
      <c r="AB53" s="15">
        <v>0</v>
      </c>
      <c r="AC53" s="15">
        <v>0</v>
      </c>
      <c r="AD53" s="15">
        <v>0</v>
      </c>
      <c r="AE53" s="16">
        <v>0</v>
      </c>
      <c r="AG53" s="6">
        <v>2061</v>
      </c>
      <c r="AH53" s="26"/>
      <c r="AI53" s="27"/>
      <c r="AJ53" s="27"/>
      <c r="AK53" s="27"/>
      <c r="AL53" s="27"/>
      <c r="AM53" s="27"/>
      <c r="AN53" s="27">
        <f t="shared" si="0"/>
        <v>0</v>
      </c>
      <c r="AO53" s="28">
        <f t="shared" si="9"/>
        <v>0</v>
      </c>
      <c r="AQ53" s="6">
        <v>2061</v>
      </c>
      <c r="AR53" s="26">
        <f t="shared" si="1"/>
        <v>3582.6193302026286</v>
      </c>
      <c r="AS53" s="27">
        <f t="shared" si="2"/>
        <v>0</v>
      </c>
      <c r="AT53" s="27">
        <f t="shared" si="3"/>
        <v>0</v>
      </c>
      <c r="AU53" s="27">
        <f t="shared" si="4"/>
        <v>3582.6193302026286</v>
      </c>
      <c r="AV53" s="27">
        <f t="shared" si="5"/>
        <v>3582.6193302026286</v>
      </c>
      <c r="AW53" s="27">
        <f t="shared" si="6"/>
        <v>3582.6193302026286</v>
      </c>
      <c r="AX53" s="27">
        <f t="shared" si="7"/>
        <v>0</v>
      </c>
      <c r="AY53" s="28">
        <f t="shared" si="8"/>
        <v>3582.6193302026286</v>
      </c>
      <c r="AZ53" s="23"/>
      <c r="BA53" s="23"/>
      <c r="BB53" s="23"/>
      <c r="BC53" s="23"/>
      <c r="BD53" s="23"/>
      <c r="BE53" s="23"/>
      <c r="BF53" s="23"/>
      <c r="BG53" s="23"/>
    </row>
    <row r="54" spans="1:59" x14ac:dyDescent="0.2">
      <c r="A54" s="6">
        <v>2062</v>
      </c>
      <c r="B54" s="14">
        <v>1968.9517889740782</v>
      </c>
      <c r="C54" s="15">
        <v>278.431301569916</v>
      </c>
      <c r="D54" s="15">
        <v>186.77199251551659</v>
      </c>
      <c r="E54" s="15">
        <v>6.3806564165753921</v>
      </c>
      <c r="F54" s="15">
        <v>1142.0835907265425</v>
      </c>
      <c r="G54" s="16">
        <v>3582.6193302026286</v>
      </c>
      <c r="I54" s="6">
        <v>2062</v>
      </c>
      <c r="J54" s="14">
        <v>1968.9517889740782</v>
      </c>
      <c r="K54" s="15">
        <v>278.431301569916</v>
      </c>
      <c r="L54" s="15">
        <v>186.77199251551659</v>
      </c>
      <c r="M54" s="15">
        <v>6.3806564165753921</v>
      </c>
      <c r="N54" s="15">
        <v>1142.0835907265425</v>
      </c>
      <c r="O54" s="16">
        <v>3582.6193302026286</v>
      </c>
      <c r="Q54" s="6">
        <v>2062</v>
      </c>
      <c r="R54" s="14">
        <v>0</v>
      </c>
      <c r="S54" s="15">
        <v>0</v>
      </c>
      <c r="T54" s="15">
        <v>0</v>
      </c>
      <c r="U54" s="15">
        <v>0</v>
      </c>
      <c r="V54" s="15">
        <v>0</v>
      </c>
      <c r="W54" s="16">
        <v>0</v>
      </c>
      <c r="Y54" s="6">
        <v>2062</v>
      </c>
      <c r="Z54" s="14">
        <v>0</v>
      </c>
      <c r="AA54" s="15">
        <v>0</v>
      </c>
      <c r="AB54" s="15">
        <v>0</v>
      </c>
      <c r="AC54" s="15">
        <v>0</v>
      </c>
      <c r="AD54" s="15">
        <v>0</v>
      </c>
      <c r="AE54" s="16">
        <v>0</v>
      </c>
      <c r="AG54" s="6">
        <v>2062</v>
      </c>
      <c r="AH54" s="26"/>
      <c r="AI54" s="27"/>
      <c r="AJ54" s="27"/>
      <c r="AK54" s="27"/>
      <c r="AL54" s="27"/>
      <c r="AM54" s="27"/>
      <c r="AN54" s="27">
        <f t="shared" si="0"/>
        <v>0</v>
      </c>
      <c r="AO54" s="28">
        <f t="shared" si="9"/>
        <v>0</v>
      </c>
      <c r="AQ54" s="6">
        <v>2062</v>
      </c>
      <c r="AR54" s="26">
        <f t="shared" si="1"/>
        <v>3582.6193302026286</v>
      </c>
      <c r="AS54" s="27">
        <f t="shared" si="2"/>
        <v>0</v>
      </c>
      <c r="AT54" s="27">
        <f t="shared" si="3"/>
        <v>0</v>
      </c>
      <c r="AU54" s="27">
        <f t="shared" si="4"/>
        <v>3582.6193302026286</v>
      </c>
      <c r="AV54" s="27">
        <f t="shared" si="5"/>
        <v>3582.6193302026286</v>
      </c>
      <c r="AW54" s="27">
        <f t="shared" si="6"/>
        <v>3582.6193302026286</v>
      </c>
      <c r="AX54" s="27">
        <f t="shared" si="7"/>
        <v>0</v>
      </c>
      <c r="AY54" s="28">
        <f t="shared" si="8"/>
        <v>3582.6193302026286</v>
      </c>
      <c r="AZ54" s="23"/>
      <c r="BA54" s="23"/>
      <c r="BB54" s="23"/>
      <c r="BC54" s="23"/>
      <c r="BD54" s="23"/>
      <c r="BE54" s="23"/>
      <c r="BF54" s="23"/>
      <c r="BG54" s="23"/>
    </row>
    <row r="55" spans="1:59" x14ac:dyDescent="0.2">
      <c r="A55" s="6">
        <v>2063</v>
      </c>
      <c r="B55" s="14">
        <v>1968.9517889740782</v>
      </c>
      <c r="C55" s="15">
        <v>278.431301569916</v>
      </c>
      <c r="D55" s="15">
        <v>186.77199251551659</v>
      </c>
      <c r="E55" s="15">
        <v>6.3806564165753921</v>
      </c>
      <c r="F55" s="15">
        <v>1192.0835907265425</v>
      </c>
      <c r="G55" s="16">
        <v>3632.6193302026286</v>
      </c>
      <c r="I55" s="6">
        <v>2063</v>
      </c>
      <c r="J55" s="14">
        <v>1968.9517889740782</v>
      </c>
      <c r="K55" s="15">
        <v>278.431301569916</v>
      </c>
      <c r="L55" s="15">
        <v>186.77199251551659</v>
      </c>
      <c r="M55" s="15">
        <v>6.3806564165753921</v>
      </c>
      <c r="N55" s="15">
        <v>1192.0835907265425</v>
      </c>
      <c r="O55" s="16">
        <v>3632.6193302026286</v>
      </c>
      <c r="Q55" s="6">
        <v>2063</v>
      </c>
      <c r="R55" s="14">
        <v>0</v>
      </c>
      <c r="S55" s="15">
        <v>0</v>
      </c>
      <c r="T55" s="15">
        <v>0</v>
      </c>
      <c r="U55" s="15">
        <v>0</v>
      </c>
      <c r="V55" s="15">
        <v>0</v>
      </c>
      <c r="W55" s="16">
        <v>0</v>
      </c>
      <c r="Y55" s="6">
        <v>2063</v>
      </c>
      <c r="Z55" s="14">
        <v>0</v>
      </c>
      <c r="AA55" s="15">
        <v>0</v>
      </c>
      <c r="AB55" s="15">
        <v>0</v>
      </c>
      <c r="AC55" s="15">
        <v>0</v>
      </c>
      <c r="AD55" s="15">
        <v>0</v>
      </c>
      <c r="AE55" s="16">
        <v>0</v>
      </c>
      <c r="AG55" s="6">
        <v>2063</v>
      </c>
      <c r="AH55" s="26"/>
      <c r="AI55" s="27"/>
      <c r="AJ55" s="27"/>
      <c r="AK55" s="27"/>
      <c r="AL55" s="27"/>
      <c r="AM55" s="27"/>
      <c r="AN55" s="27">
        <f t="shared" si="0"/>
        <v>0</v>
      </c>
      <c r="AO55" s="28">
        <f t="shared" si="9"/>
        <v>0</v>
      </c>
      <c r="AQ55" s="6">
        <v>2063</v>
      </c>
      <c r="AR55" s="26">
        <f t="shared" si="1"/>
        <v>3632.6193302026286</v>
      </c>
      <c r="AS55" s="27">
        <f t="shared" si="2"/>
        <v>0</v>
      </c>
      <c r="AT55" s="27">
        <f t="shared" si="3"/>
        <v>0</v>
      </c>
      <c r="AU55" s="27">
        <f t="shared" si="4"/>
        <v>3632.6193302026286</v>
      </c>
      <c r="AV55" s="27">
        <f t="shared" si="5"/>
        <v>3632.6193302026286</v>
      </c>
      <c r="AW55" s="27">
        <f t="shared" si="6"/>
        <v>3632.6193302026286</v>
      </c>
      <c r="AX55" s="27">
        <f t="shared" si="7"/>
        <v>0</v>
      </c>
      <c r="AY55" s="28">
        <f t="shared" si="8"/>
        <v>3632.6193302026286</v>
      </c>
      <c r="AZ55" s="23"/>
      <c r="BA55" s="23"/>
      <c r="BB55" s="23"/>
      <c r="BC55" s="23"/>
      <c r="BD55" s="23"/>
      <c r="BE55" s="23"/>
      <c r="BF55" s="23"/>
      <c r="BG55" s="23"/>
    </row>
    <row r="56" spans="1:59" x14ac:dyDescent="0.2">
      <c r="A56" s="6">
        <v>2064</v>
      </c>
      <c r="B56" s="14">
        <v>1974.3461774370207</v>
      </c>
      <c r="C56" s="15">
        <v>279.19412705366921</v>
      </c>
      <c r="D56" s="15">
        <v>187.28369660460021</v>
      </c>
      <c r="E56" s="15">
        <v>6.3981376670317633</v>
      </c>
      <c r="F56" s="15">
        <v>1144.2089704271632</v>
      </c>
      <c r="G56" s="16">
        <v>3591.4311091894851</v>
      </c>
      <c r="I56" s="6">
        <v>2064</v>
      </c>
      <c r="J56" s="14">
        <v>1974.3461774370207</v>
      </c>
      <c r="K56" s="15">
        <v>279.19412705366921</v>
      </c>
      <c r="L56" s="15">
        <v>187.28369660460021</v>
      </c>
      <c r="M56" s="15">
        <v>6.3981376670317633</v>
      </c>
      <c r="N56" s="15">
        <v>1144.2089704271632</v>
      </c>
      <c r="O56" s="16">
        <v>3591.4311091894851</v>
      </c>
      <c r="Q56" s="6">
        <v>2064</v>
      </c>
      <c r="R56" s="14">
        <v>0</v>
      </c>
      <c r="S56" s="15">
        <v>0</v>
      </c>
      <c r="T56" s="15">
        <v>0</v>
      </c>
      <c r="U56" s="15">
        <v>0</v>
      </c>
      <c r="V56" s="15">
        <v>0</v>
      </c>
      <c r="W56" s="16">
        <v>0</v>
      </c>
      <c r="Y56" s="6">
        <v>2064</v>
      </c>
      <c r="Z56" s="14">
        <v>0</v>
      </c>
      <c r="AA56" s="15">
        <v>0</v>
      </c>
      <c r="AB56" s="15">
        <v>0</v>
      </c>
      <c r="AC56" s="15">
        <v>0</v>
      </c>
      <c r="AD56" s="15">
        <v>0</v>
      </c>
      <c r="AE56" s="16">
        <v>0</v>
      </c>
      <c r="AG56" s="6">
        <v>2064</v>
      </c>
      <c r="AH56" s="26"/>
      <c r="AI56" s="27"/>
      <c r="AJ56" s="27"/>
      <c r="AK56" s="27"/>
      <c r="AL56" s="27"/>
      <c r="AM56" s="27"/>
      <c r="AN56" s="27">
        <f t="shared" si="0"/>
        <v>0</v>
      </c>
      <c r="AO56" s="28">
        <f t="shared" si="9"/>
        <v>0</v>
      </c>
      <c r="AQ56" s="6">
        <v>2064</v>
      </c>
      <c r="AR56" s="26">
        <f t="shared" si="1"/>
        <v>3591.4311091894851</v>
      </c>
      <c r="AS56" s="27">
        <f t="shared" si="2"/>
        <v>0</v>
      </c>
      <c r="AT56" s="27">
        <f t="shared" si="3"/>
        <v>0</v>
      </c>
      <c r="AU56" s="27">
        <f t="shared" si="4"/>
        <v>3591.4311091894851</v>
      </c>
      <c r="AV56" s="27">
        <f t="shared" si="5"/>
        <v>3591.4311091894851</v>
      </c>
      <c r="AW56" s="27">
        <f t="shared" si="6"/>
        <v>3591.4311091894851</v>
      </c>
      <c r="AX56" s="27">
        <f t="shared" si="7"/>
        <v>0</v>
      </c>
      <c r="AY56" s="28">
        <f t="shared" si="8"/>
        <v>3591.4311091894851</v>
      </c>
      <c r="AZ56" s="23"/>
      <c r="BA56" s="23"/>
      <c r="BB56" s="23"/>
      <c r="BC56" s="23"/>
      <c r="BD56" s="23"/>
      <c r="BE56" s="23"/>
      <c r="BF56" s="23"/>
      <c r="BG56" s="23"/>
    </row>
    <row r="57" spans="1:59" x14ac:dyDescent="0.2">
      <c r="A57" s="6">
        <v>2065</v>
      </c>
      <c r="B57" s="14">
        <v>1968.9517889740782</v>
      </c>
      <c r="C57" s="15">
        <v>278.431301569916</v>
      </c>
      <c r="D57" s="15">
        <v>186.77199251551659</v>
      </c>
      <c r="E57" s="15">
        <v>6.3806564165753921</v>
      </c>
      <c r="F57" s="15">
        <v>1142.0835907265425</v>
      </c>
      <c r="G57" s="16">
        <v>3582.6193302026286</v>
      </c>
      <c r="I57" s="6">
        <v>2065</v>
      </c>
      <c r="J57" s="14">
        <v>1968.9517889740782</v>
      </c>
      <c r="K57" s="15">
        <v>278.431301569916</v>
      </c>
      <c r="L57" s="15">
        <v>186.77199251551659</v>
      </c>
      <c r="M57" s="15">
        <v>6.3806564165753921</v>
      </c>
      <c r="N57" s="15">
        <v>1142.0835907265425</v>
      </c>
      <c r="O57" s="16">
        <v>3582.6193302026286</v>
      </c>
      <c r="Q57" s="6">
        <v>2065</v>
      </c>
      <c r="R57" s="14">
        <v>0</v>
      </c>
      <c r="S57" s="15">
        <v>0</v>
      </c>
      <c r="T57" s="15">
        <v>0</v>
      </c>
      <c r="U57" s="15">
        <v>0</v>
      </c>
      <c r="V57" s="15">
        <v>0</v>
      </c>
      <c r="W57" s="16">
        <v>0</v>
      </c>
      <c r="Y57" s="6">
        <v>2065</v>
      </c>
      <c r="Z57" s="14">
        <v>0</v>
      </c>
      <c r="AA57" s="15">
        <v>0</v>
      </c>
      <c r="AB57" s="15">
        <v>0</v>
      </c>
      <c r="AC57" s="15">
        <v>0</v>
      </c>
      <c r="AD57" s="15">
        <v>0</v>
      </c>
      <c r="AE57" s="16">
        <v>0</v>
      </c>
      <c r="AG57" s="6">
        <v>2065</v>
      </c>
      <c r="AH57" s="26"/>
      <c r="AI57" s="27"/>
      <c r="AJ57" s="27"/>
      <c r="AK57" s="27"/>
      <c r="AL57" s="27"/>
      <c r="AM57" s="27"/>
      <c r="AN57" s="27">
        <f t="shared" si="0"/>
        <v>0</v>
      </c>
      <c r="AO57" s="28">
        <f t="shared" si="9"/>
        <v>0</v>
      </c>
      <c r="AQ57" s="6">
        <v>2065</v>
      </c>
      <c r="AR57" s="26">
        <f t="shared" si="1"/>
        <v>3582.6193302026286</v>
      </c>
      <c r="AS57" s="27">
        <f t="shared" si="2"/>
        <v>0</v>
      </c>
      <c r="AT57" s="27">
        <f t="shared" si="3"/>
        <v>0</v>
      </c>
      <c r="AU57" s="27">
        <f t="shared" si="4"/>
        <v>3582.6193302026286</v>
      </c>
      <c r="AV57" s="27">
        <f t="shared" si="5"/>
        <v>3582.6193302026286</v>
      </c>
      <c r="AW57" s="27">
        <f t="shared" si="6"/>
        <v>3582.6193302026286</v>
      </c>
      <c r="AX57" s="27">
        <f t="shared" si="7"/>
        <v>0</v>
      </c>
      <c r="AY57" s="28">
        <f t="shared" si="8"/>
        <v>3582.6193302026286</v>
      </c>
      <c r="AZ57" s="23"/>
      <c r="BA57" s="23"/>
      <c r="BB57" s="23"/>
      <c r="BC57" s="23"/>
      <c r="BD57" s="23"/>
      <c r="BE57" s="23"/>
      <c r="BF57" s="23"/>
      <c r="BG57" s="23"/>
    </row>
    <row r="58" spans="1:59" x14ac:dyDescent="0.2">
      <c r="A58" s="6">
        <v>2066</v>
      </c>
      <c r="B58" s="14">
        <v>1968.9517889740782</v>
      </c>
      <c r="C58" s="15">
        <v>278.431301569916</v>
      </c>
      <c r="D58" s="15">
        <v>186.77199251551659</v>
      </c>
      <c r="E58" s="15">
        <v>6.3806564165753921</v>
      </c>
      <c r="F58" s="15">
        <v>1192.0835907265425</v>
      </c>
      <c r="G58" s="16">
        <v>3632.6193302026286</v>
      </c>
      <c r="I58" s="6">
        <v>2066</v>
      </c>
      <c r="J58" s="14">
        <v>1968.9517889740782</v>
      </c>
      <c r="K58" s="15">
        <v>278.431301569916</v>
      </c>
      <c r="L58" s="15">
        <v>186.77199251551659</v>
      </c>
      <c r="M58" s="15">
        <v>6.3806564165753921</v>
      </c>
      <c r="N58" s="15">
        <v>1192.0835907265425</v>
      </c>
      <c r="O58" s="16">
        <v>3632.6193302026286</v>
      </c>
      <c r="Q58" s="6">
        <v>2066</v>
      </c>
      <c r="R58" s="14">
        <v>0</v>
      </c>
      <c r="S58" s="15">
        <v>0</v>
      </c>
      <c r="T58" s="15">
        <v>0</v>
      </c>
      <c r="U58" s="15">
        <v>0</v>
      </c>
      <c r="V58" s="15">
        <v>0</v>
      </c>
      <c r="W58" s="16">
        <v>0</v>
      </c>
      <c r="Y58" s="6">
        <v>2066</v>
      </c>
      <c r="Z58" s="14">
        <v>0</v>
      </c>
      <c r="AA58" s="15">
        <v>0</v>
      </c>
      <c r="AB58" s="15">
        <v>0</v>
      </c>
      <c r="AC58" s="15">
        <v>0</v>
      </c>
      <c r="AD58" s="15">
        <v>0</v>
      </c>
      <c r="AE58" s="16">
        <v>0</v>
      </c>
      <c r="AG58" s="6">
        <v>2066</v>
      </c>
      <c r="AH58" s="26"/>
      <c r="AI58" s="27"/>
      <c r="AJ58" s="27"/>
      <c r="AK58" s="27"/>
      <c r="AL58" s="27"/>
      <c r="AM58" s="27"/>
      <c r="AN58" s="27">
        <f t="shared" si="0"/>
        <v>0</v>
      </c>
      <c r="AO58" s="28">
        <f t="shared" si="9"/>
        <v>0</v>
      </c>
      <c r="AQ58" s="6">
        <v>2066</v>
      </c>
      <c r="AR58" s="26">
        <f t="shared" si="1"/>
        <v>3632.6193302026286</v>
      </c>
      <c r="AS58" s="27">
        <f t="shared" si="2"/>
        <v>0</v>
      </c>
      <c r="AT58" s="27">
        <f t="shared" si="3"/>
        <v>0</v>
      </c>
      <c r="AU58" s="27">
        <f t="shared" si="4"/>
        <v>3632.6193302026286</v>
      </c>
      <c r="AV58" s="27">
        <f t="shared" si="5"/>
        <v>3632.6193302026286</v>
      </c>
      <c r="AW58" s="27">
        <f t="shared" si="6"/>
        <v>3632.6193302026286</v>
      </c>
      <c r="AX58" s="27">
        <f t="shared" si="7"/>
        <v>0</v>
      </c>
      <c r="AY58" s="28">
        <f t="shared" si="8"/>
        <v>3632.6193302026286</v>
      </c>
      <c r="AZ58" s="23"/>
      <c r="BA58" s="23"/>
      <c r="BB58" s="23"/>
      <c r="BC58" s="23"/>
      <c r="BD58" s="23"/>
      <c r="BE58" s="23"/>
      <c r="BF58" s="23"/>
      <c r="BG58" s="23"/>
    </row>
    <row r="59" spans="1:59" x14ac:dyDescent="0.2">
      <c r="A59" s="6">
        <v>2067</v>
      </c>
      <c r="B59" s="14">
        <v>1968.9517889740782</v>
      </c>
      <c r="C59" s="15">
        <v>278.431301569916</v>
      </c>
      <c r="D59" s="15">
        <v>186.77199251551659</v>
      </c>
      <c r="E59" s="15">
        <v>6.3806564165753921</v>
      </c>
      <c r="F59" s="15">
        <v>1142.0835907265425</v>
      </c>
      <c r="G59" s="16">
        <v>3582.6193302026286</v>
      </c>
      <c r="I59" s="6">
        <v>2067</v>
      </c>
      <c r="J59" s="14">
        <v>1968.9517889740782</v>
      </c>
      <c r="K59" s="15">
        <v>278.431301569916</v>
      </c>
      <c r="L59" s="15">
        <v>186.77199251551659</v>
      </c>
      <c r="M59" s="15">
        <v>6.3806564165753921</v>
      </c>
      <c r="N59" s="15">
        <v>1142.0835907265425</v>
      </c>
      <c r="O59" s="16">
        <v>3582.6193302026286</v>
      </c>
      <c r="Q59" s="6">
        <v>2067</v>
      </c>
      <c r="R59" s="14">
        <v>0</v>
      </c>
      <c r="S59" s="15">
        <v>0</v>
      </c>
      <c r="T59" s="15">
        <v>0</v>
      </c>
      <c r="U59" s="15">
        <v>0</v>
      </c>
      <c r="V59" s="15">
        <v>0</v>
      </c>
      <c r="W59" s="16">
        <v>0</v>
      </c>
      <c r="Y59" s="6">
        <v>2067</v>
      </c>
      <c r="Z59" s="14">
        <v>0</v>
      </c>
      <c r="AA59" s="15">
        <v>0</v>
      </c>
      <c r="AB59" s="15">
        <v>0</v>
      </c>
      <c r="AC59" s="15">
        <v>0</v>
      </c>
      <c r="AD59" s="15">
        <v>0</v>
      </c>
      <c r="AE59" s="16">
        <v>0</v>
      </c>
      <c r="AG59" s="6">
        <v>2067</v>
      </c>
      <c r="AH59" s="26"/>
      <c r="AI59" s="27"/>
      <c r="AJ59" s="27"/>
      <c r="AK59" s="27"/>
      <c r="AL59" s="27"/>
      <c r="AM59" s="27"/>
      <c r="AN59" s="27">
        <f t="shared" si="0"/>
        <v>0</v>
      </c>
      <c r="AO59" s="28">
        <f t="shared" si="9"/>
        <v>0</v>
      </c>
      <c r="AQ59" s="6">
        <v>2067</v>
      </c>
      <c r="AR59" s="26">
        <f t="shared" si="1"/>
        <v>3582.6193302026286</v>
      </c>
      <c r="AS59" s="27">
        <f t="shared" si="2"/>
        <v>0</v>
      </c>
      <c r="AT59" s="27">
        <f t="shared" si="3"/>
        <v>0</v>
      </c>
      <c r="AU59" s="27">
        <f t="shared" si="4"/>
        <v>3582.6193302026286</v>
      </c>
      <c r="AV59" s="27">
        <f t="shared" si="5"/>
        <v>3582.6193302026286</v>
      </c>
      <c r="AW59" s="27">
        <f t="shared" si="6"/>
        <v>3582.6193302026286</v>
      </c>
      <c r="AX59" s="27">
        <f t="shared" si="7"/>
        <v>0</v>
      </c>
      <c r="AY59" s="28">
        <f t="shared" si="8"/>
        <v>3582.6193302026286</v>
      </c>
      <c r="AZ59" s="23"/>
      <c r="BA59" s="23"/>
      <c r="BB59" s="23"/>
      <c r="BC59" s="23"/>
      <c r="BD59" s="23"/>
      <c r="BE59" s="23"/>
      <c r="BF59" s="23"/>
      <c r="BG59" s="23"/>
    </row>
    <row r="60" spans="1:59" x14ac:dyDescent="0.2">
      <c r="A60" s="6">
        <v>2068</v>
      </c>
      <c r="B60" s="14">
        <v>36513.667700000005</v>
      </c>
      <c r="C60" s="15">
        <v>1911.8</v>
      </c>
      <c r="D60" s="15">
        <v>1872.837</v>
      </c>
      <c r="E60" s="15">
        <v>32.23545</v>
      </c>
      <c r="F60" s="15">
        <v>3523.7429999999995</v>
      </c>
      <c r="G60" s="16">
        <v>43854.28315000001</v>
      </c>
      <c r="I60" s="6">
        <v>2068</v>
      </c>
      <c r="J60" s="14">
        <v>35936.050000000003</v>
      </c>
      <c r="K60" s="15">
        <v>1911.8</v>
      </c>
      <c r="L60" s="15">
        <v>1872.837</v>
      </c>
      <c r="M60" s="15">
        <v>32.23545</v>
      </c>
      <c r="N60" s="15">
        <v>3523.7429999999995</v>
      </c>
      <c r="O60" s="16">
        <v>43276.665450000008</v>
      </c>
      <c r="Q60" s="6">
        <v>2068</v>
      </c>
      <c r="R60" s="14">
        <v>0</v>
      </c>
      <c r="S60" s="15">
        <v>0</v>
      </c>
      <c r="T60" s="15">
        <v>0</v>
      </c>
      <c r="U60" s="15">
        <v>0</v>
      </c>
      <c r="V60" s="15">
        <v>0</v>
      </c>
      <c r="W60" s="16">
        <v>0</v>
      </c>
      <c r="Y60" s="6">
        <v>2068</v>
      </c>
      <c r="Z60" s="14">
        <v>577.61770000000001</v>
      </c>
      <c r="AA60" s="15">
        <v>0</v>
      </c>
      <c r="AB60" s="15">
        <v>0</v>
      </c>
      <c r="AC60" s="15">
        <v>0</v>
      </c>
      <c r="AD60" s="15">
        <v>0</v>
      </c>
      <c r="AE60" s="16">
        <v>577.61770000000001</v>
      </c>
      <c r="AG60" s="6">
        <v>2068</v>
      </c>
      <c r="AH60" s="26"/>
      <c r="AI60" s="27"/>
      <c r="AJ60" s="27"/>
      <c r="AK60" s="27"/>
      <c r="AL60" s="27"/>
      <c r="AM60" s="27"/>
      <c r="AN60" s="27">
        <f t="shared" si="0"/>
        <v>0</v>
      </c>
      <c r="AO60" s="28">
        <f t="shared" si="9"/>
        <v>0</v>
      </c>
      <c r="AQ60" s="6">
        <v>2068</v>
      </c>
      <c r="AR60" s="26">
        <f t="shared" si="1"/>
        <v>43276.665450000008</v>
      </c>
      <c r="AS60" s="27">
        <f t="shared" si="2"/>
        <v>0</v>
      </c>
      <c r="AT60" s="27">
        <f t="shared" si="3"/>
        <v>577.61770000000001</v>
      </c>
      <c r="AU60" s="27">
        <f t="shared" si="4"/>
        <v>43276.665450000008</v>
      </c>
      <c r="AV60" s="27">
        <f t="shared" si="5"/>
        <v>43276.665450000008</v>
      </c>
      <c r="AW60" s="27">
        <f t="shared" si="6"/>
        <v>43276.665450000008</v>
      </c>
      <c r="AX60" s="27">
        <f t="shared" si="7"/>
        <v>0</v>
      </c>
      <c r="AY60" s="28">
        <f t="shared" si="8"/>
        <v>43854.28315000001</v>
      </c>
      <c r="AZ60" s="23"/>
      <c r="BA60" s="23"/>
      <c r="BB60" s="23"/>
      <c r="BC60" s="23"/>
      <c r="BD60" s="23"/>
      <c r="BE60" s="23"/>
      <c r="BF60" s="23"/>
      <c r="BG60" s="23"/>
    </row>
    <row r="61" spans="1:59" x14ac:dyDescent="0.2">
      <c r="A61" s="6">
        <v>2069</v>
      </c>
      <c r="B61" s="14">
        <v>54365.528768240343</v>
      </c>
      <c r="C61" s="15">
        <v>14329.224849442062</v>
      </c>
      <c r="D61" s="15">
        <v>1820.643046781116</v>
      </c>
      <c r="E61" s="15">
        <v>12174.225369098711</v>
      </c>
      <c r="F61" s="15">
        <v>9806.8642654135565</v>
      </c>
      <c r="G61" s="16">
        <v>92496.486298975797</v>
      </c>
      <c r="I61" s="6">
        <v>2069</v>
      </c>
      <c r="J61" s="14">
        <v>53909.13776824034</v>
      </c>
      <c r="K61" s="15">
        <v>14319.560699570817</v>
      </c>
      <c r="L61" s="15">
        <v>1820.643046781116</v>
      </c>
      <c r="M61" s="15">
        <v>12174.225369098711</v>
      </c>
      <c r="N61" s="15">
        <v>9806.4873966135565</v>
      </c>
      <c r="O61" s="16">
        <v>92030.054280304554</v>
      </c>
      <c r="Q61" s="6">
        <v>2069</v>
      </c>
      <c r="R61" s="14">
        <v>0</v>
      </c>
      <c r="S61" s="15">
        <v>0</v>
      </c>
      <c r="T61" s="15">
        <v>0</v>
      </c>
      <c r="U61" s="15">
        <v>0</v>
      </c>
      <c r="V61" s="15">
        <v>0</v>
      </c>
      <c r="W61" s="16">
        <v>0</v>
      </c>
      <c r="Y61" s="6">
        <v>2069</v>
      </c>
      <c r="Z61" s="14">
        <v>456.39100000000002</v>
      </c>
      <c r="AA61" s="15">
        <v>9.6641498712446356</v>
      </c>
      <c r="AB61" s="15">
        <v>0</v>
      </c>
      <c r="AC61" s="15">
        <v>0</v>
      </c>
      <c r="AD61" s="15">
        <v>0.3768688</v>
      </c>
      <c r="AE61" s="16">
        <v>466.43201867124469</v>
      </c>
      <c r="AG61" s="6">
        <v>2069</v>
      </c>
      <c r="AH61" s="26"/>
      <c r="AI61" s="27"/>
      <c r="AJ61" s="27"/>
      <c r="AK61" s="27"/>
      <c r="AL61" s="27"/>
      <c r="AM61" s="27"/>
      <c r="AN61" s="27">
        <f t="shared" si="0"/>
        <v>0</v>
      </c>
      <c r="AO61" s="28">
        <f t="shared" si="9"/>
        <v>0</v>
      </c>
      <c r="AQ61" s="6">
        <v>2069</v>
      </c>
      <c r="AR61" s="26">
        <f t="shared" si="1"/>
        <v>92030.054280304554</v>
      </c>
      <c r="AS61" s="27">
        <f t="shared" si="2"/>
        <v>0</v>
      </c>
      <c r="AT61" s="27">
        <f t="shared" si="3"/>
        <v>466.43201867124469</v>
      </c>
      <c r="AU61" s="27">
        <f t="shared" si="4"/>
        <v>92030.054280304554</v>
      </c>
      <c r="AV61" s="27">
        <f t="shared" si="5"/>
        <v>92030.054280304554</v>
      </c>
      <c r="AW61" s="27">
        <f t="shared" si="6"/>
        <v>92030.054280304554</v>
      </c>
      <c r="AX61" s="27">
        <f t="shared" si="7"/>
        <v>0</v>
      </c>
      <c r="AY61" s="28">
        <f t="shared" si="8"/>
        <v>92496.486298975797</v>
      </c>
      <c r="AZ61" s="23"/>
      <c r="BA61" s="23"/>
      <c r="BB61" s="23"/>
      <c r="BC61" s="23"/>
      <c r="BD61" s="23"/>
      <c r="BE61" s="23"/>
      <c r="BF61" s="23"/>
      <c r="BG61" s="23"/>
    </row>
    <row r="62" spans="1:59" x14ac:dyDescent="0.2">
      <c r="A62" s="6">
        <v>2070</v>
      </c>
      <c r="B62" s="14">
        <v>53633.104630423346</v>
      </c>
      <c r="C62" s="15">
        <v>15838.735522584668</v>
      </c>
      <c r="D62" s="15">
        <v>1689.3910449783498</v>
      </c>
      <c r="E62" s="15">
        <v>18228.426018429127</v>
      </c>
      <c r="F62" s="15">
        <v>15525.16273921551</v>
      </c>
      <c r="G62" s="16">
        <v>104914.81995563098</v>
      </c>
      <c r="I62" s="6">
        <v>2070</v>
      </c>
      <c r="J62" s="14">
        <v>53451.678646013548</v>
      </c>
      <c r="K62" s="15">
        <v>15786.962293747671</v>
      </c>
      <c r="L62" s="15">
        <v>1689.3910449783498</v>
      </c>
      <c r="M62" s="15">
        <v>18228.426018429127</v>
      </c>
      <c r="N62" s="15">
        <v>15362.334103385665</v>
      </c>
      <c r="O62" s="16">
        <v>104518.79210655436</v>
      </c>
      <c r="Q62" s="6">
        <v>2070</v>
      </c>
      <c r="R62" s="14">
        <v>0</v>
      </c>
      <c r="S62" s="15">
        <v>0</v>
      </c>
      <c r="T62" s="15">
        <v>0</v>
      </c>
      <c r="U62" s="15">
        <v>0</v>
      </c>
      <c r="V62" s="15">
        <v>0</v>
      </c>
      <c r="W62" s="16">
        <v>0</v>
      </c>
      <c r="Y62" s="6">
        <v>2070</v>
      </c>
      <c r="Z62" s="14">
        <v>181.42598440979953</v>
      </c>
      <c r="AA62" s="15">
        <v>51.773228836995898</v>
      </c>
      <c r="AB62" s="15">
        <v>0</v>
      </c>
      <c r="AC62" s="15">
        <v>0</v>
      </c>
      <c r="AD62" s="15">
        <v>162.8286358298441</v>
      </c>
      <c r="AE62" s="16">
        <v>396.02784907663954</v>
      </c>
      <c r="AG62" s="6">
        <v>2070</v>
      </c>
      <c r="AH62" s="26"/>
      <c r="AI62" s="27"/>
      <c r="AJ62" s="27"/>
      <c r="AK62" s="27"/>
      <c r="AL62" s="27"/>
      <c r="AM62" s="27"/>
      <c r="AN62" s="27">
        <f t="shared" si="0"/>
        <v>0</v>
      </c>
      <c r="AO62" s="28">
        <f t="shared" si="9"/>
        <v>0</v>
      </c>
      <c r="AQ62" s="6">
        <v>2070</v>
      </c>
      <c r="AR62" s="26">
        <f t="shared" si="1"/>
        <v>104518.79210655436</v>
      </c>
      <c r="AS62" s="27">
        <f t="shared" si="2"/>
        <v>0</v>
      </c>
      <c r="AT62" s="27">
        <f t="shared" si="3"/>
        <v>396.02784907663954</v>
      </c>
      <c r="AU62" s="27">
        <f t="shared" si="4"/>
        <v>104518.79210655436</v>
      </c>
      <c r="AV62" s="27">
        <f t="shared" si="5"/>
        <v>104518.79210655436</v>
      </c>
      <c r="AW62" s="27">
        <f t="shared" si="6"/>
        <v>104518.79210655436</v>
      </c>
      <c r="AX62" s="27">
        <f t="shared" si="7"/>
        <v>0</v>
      </c>
      <c r="AY62" s="28">
        <f t="shared" si="8"/>
        <v>104914.819955631</v>
      </c>
      <c r="AZ62" s="23"/>
      <c r="BA62" s="23"/>
      <c r="BB62" s="23"/>
      <c r="BC62" s="23"/>
      <c r="BD62" s="23"/>
      <c r="BE62" s="23"/>
      <c r="BF62" s="23"/>
      <c r="BG62" s="23"/>
    </row>
    <row r="63" spans="1:59" x14ac:dyDescent="0.2">
      <c r="A63" s="6">
        <v>2071</v>
      </c>
      <c r="B63" s="14">
        <v>47286.684042316265</v>
      </c>
      <c r="C63" s="15">
        <v>8332.2633691536739</v>
      </c>
      <c r="D63" s="15">
        <v>1400.7899276169267</v>
      </c>
      <c r="E63" s="15">
        <v>10715.627728285077</v>
      </c>
      <c r="F63" s="15">
        <v>18462.376666886867</v>
      </c>
      <c r="G63" s="16">
        <v>86197.741734258801</v>
      </c>
      <c r="I63" s="6">
        <v>2071</v>
      </c>
      <c r="J63" s="14">
        <v>46488.846881959907</v>
      </c>
      <c r="K63" s="15">
        <v>8169.7202115812925</v>
      </c>
      <c r="L63" s="15">
        <v>1400.7899276169267</v>
      </c>
      <c r="M63" s="15">
        <v>10715.627728285077</v>
      </c>
      <c r="N63" s="15">
        <v>17748.863042165263</v>
      </c>
      <c r="O63" s="16">
        <v>84523.847791608467</v>
      </c>
      <c r="Q63" s="6">
        <v>2071</v>
      </c>
      <c r="R63" s="14">
        <v>0</v>
      </c>
      <c r="S63" s="15">
        <v>0</v>
      </c>
      <c r="T63" s="15">
        <v>0</v>
      </c>
      <c r="U63" s="15">
        <v>0</v>
      </c>
      <c r="V63" s="15">
        <v>0</v>
      </c>
      <c r="W63" s="16">
        <v>0</v>
      </c>
      <c r="Y63" s="6">
        <v>2071</v>
      </c>
      <c r="Z63" s="14">
        <v>797.83716035634734</v>
      </c>
      <c r="AA63" s="15">
        <v>162.54315757238305</v>
      </c>
      <c r="AB63" s="15">
        <v>0</v>
      </c>
      <c r="AC63" s="15">
        <v>0</v>
      </c>
      <c r="AD63" s="15">
        <v>713.51362472160361</v>
      </c>
      <c r="AE63" s="16">
        <v>1673.8939426503339</v>
      </c>
      <c r="AG63" s="6">
        <v>2071</v>
      </c>
      <c r="AH63" s="26"/>
      <c r="AI63" s="27"/>
      <c r="AJ63" s="27"/>
      <c r="AK63" s="27"/>
      <c r="AL63" s="27"/>
      <c r="AM63" s="27"/>
      <c r="AN63" s="27">
        <f t="shared" si="0"/>
        <v>0</v>
      </c>
      <c r="AO63" s="28">
        <f t="shared" si="9"/>
        <v>0</v>
      </c>
      <c r="AQ63" s="6">
        <v>2071</v>
      </c>
      <c r="AR63" s="26">
        <f t="shared" si="1"/>
        <v>84523.847791608467</v>
      </c>
      <c r="AS63" s="27">
        <f t="shared" si="2"/>
        <v>0</v>
      </c>
      <c r="AT63" s="27">
        <f t="shared" si="3"/>
        <v>1673.8939426503339</v>
      </c>
      <c r="AU63" s="27">
        <f t="shared" si="4"/>
        <v>84523.847791608467</v>
      </c>
      <c r="AV63" s="27">
        <f t="shared" si="5"/>
        <v>84523.847791608467</v>
      </c>
      <c r="AW63" s="27">
        <f t="shared" si="6"/>
        <v>84523.847791608467</v>
      </c>
      <c r="AX63" s="27">
        <f t="shared" si="7"/>
        <v>0</v>
      </c>
      <c r="AY63" s="28">
        <f t="shared" si="8"/>
        <v>86197.741734258801</v>
      </c>
      <c r="AZ63" s="23"/>
      <c r="BA63" s="23"/>
      <c r="BB63" s="23"/>
      <c r="BC63" s="23"/>
      <c r="BD63" s="23"/>
      <c r="BE63" s="23"/>
      <c r="BF63" s="23"/>
      <c r="BG63" s="23"/>
    </row>
    <row r="64" spans="1:59" x14ac:dyDescent="0.2">
      <c r="A64" s="6">
        <v>2072</v>
      </c>
      <c r="B64" s="14">
        <v>47416.236601336306</v>
      </c>
      <c r="C64" s="15">
        <v>8355.0914879732736</v>
      </c>
      <c r="D64" s="15">
        <v>1404.6277082405347</v>
      </c>
      <c r="E64" s="15">
        <v>10744.985612472161</v>
      </c>
      <c r="F64" s="15">
        <v>18710.546465974228</v>
      </c>
      <c r="G64" s="16">
        <v>86631.487875996507</v>
      </c>
      <c r="I64" s="6">
        <v>2072</v>
      </c>
      <c r="J64" s="14">
        <v>46616.213585746103</v>
      </c>
      <c r="K64" s="15">
        <v>8192.1030066815147</v>
      </c>
      <c r="L64" s="15">
        <v>1404.6277082405347</v>
      </c>
      <c r="M64" s="15">
        <v>10744.985612472161</v>
      </c>
      <c r="N64" s="15">
        <v>17995.078009404075</v>
      </c>
      <c r="O64" s="16">
        <v>84953.007922544377</v>
      </c>
      <c r="Q64" s="6">
        <v>2072</v>
      </c>
      <c r="R64" s="14">
        <v>0</v>
      </c>
      <c r="S64" s="15">
        <v>0</v>
      </c>
      <c r="T64" s="15">
        <v>0</v>
      </c>
      <c r="U64" s="15">
        <v>0</v>
      </c>
      <c r="V64" s="15">
        <v>0</v>
      </c>
      <c r="W64" s="16">
        <v>0</v>
      </c>
      <c r="Y64" s="6">
        <v>2072</v>
      </c>
      <c r="Z64" s="14">
        <v>800.02301559020032</v>
      </c>
      <c r="AA64" s="15">
        <v>162.98848129175946</v>
      </c>
      <c r="AB64" s="15">
        <v>0</v>
      </c>
      <c r="AC64" s="15">
        <v>0</v>
      </c>
      <c r="AD64" s="15">
        <v>715.46845657015592</v>
      </c>
      <c r="AE64" s="16">
        <v>1678.4799534521158</v>
      </c>
      <c r="AG64" s="6">
        <v>2072</v>
      </c>
      <c r="AH64" s="26"/>
      <c r="AI64" s="27"/>
      <c r="AJ64" s="27"/>
      <c r="AK64" s="27"/>
      <c r="AL64" s="27"/>
      <c r="AM64" s="27"/>
      <c r="AN64" s="27">
        <f t="shared" si="0"/>
        <v>0</v>
      </c>
      <c r="AO64" s="28">
        <f t="shared" si="9"/>
        <v>0</v>
      </c>
      <c r="AQ64" s="6">
        <v>2072</v>
      </c>
      <c r="AR64" s="26">
        <f t="shared" si="1"/>
        <v>84953.007922544377</v>
      </c>
      <c r="AS64" s="27">
        <f t="shared" si="2"/>
        <v>0</v>
      </c>
      <c r="AT64" s="27">
        <f t="shared" si="3"/>
        <v>1678.4799534521158</v>
      </c>
      <c r="AU64" s="27">
        <f t="shared" si="4"/>
        <v>84953.007922544377</v>
      </c>
      <c r="AV64" s="27">
        <f t="shared" si="5"/>
        <v>84953.007922544377</v>
      </c>
      <c r="AW64" s="27">
        <f t="shared" si="6"/>
        <v>84953.007922544377</v>
      </c>
      <c r="AX64" s="27">
        <f t="shared" si="7"/>
        <v>0</v>
      </c>
      <c r="AY64" s="28">
        <f t="shared" si="8"/>
        <v>86631.487875996492</v>
      </c>
      <c r="AZ64" s="23"/>
      <c r="BA64" s="23"/>
      <c r="BB64" s="23"/>
      <c r="BC64" s="23"/>
      <c r="BD64" s="23"/>
      <c r="BE64" s="23"/>
      <c r="BF64" s="23"/>
      <c r="BG64" s="23"/>
    </row>
    <row r="65" spans="1:59" x14ac:dyDescent="0.2">
      <c r="A65" s="6">
        <v>2073</v>
      </c>
      <c r="B65" s="14">
        <v>39259.781554216592</v>
      </c>
      <c r="C65" s="15">
        <v>3408.3201341309964</v>
      </c>
      <c r="D65" s="15">
        <v>604.32251654365746</v>
      </c>
      <c r="E65" s="15">
        <v>2487.615021714922</v>
      </c>
      <c r="F65" s="15">
        <v>5782.3898564040664</v>
      </c>
      <c r="G65" s="16">
        <v>51542.429083010233</v>
      </c>
      <c r="I65" s="6">
        <v>2073</v>
      </c>
      <c r="J65" s="14">
        <v>38408.886429901402</v>
      </c>
      <c r="K65" s="15">
        <v>3089.8757884187085</v>
      </c>
      <c r="L65" s="15">
        <v>598.69377238307356</v>
      </c>
      <c r="M65" s="15">
        <v>2487.615021714922</v>
      </c>
      <c r="N65" s="15">
        <v>5553.8767767461068</v>
      </c>
      <c r="O65" s="16">
        <v>50138.947789164202</v>
      </c>
      <c r="Q65" s="6">
        <v>2073</v>
      </c>
      <c r="R65" s="14">
        <v>0</v>
      </c>
      <c r="S65" s="15">
        <v>0</v>
      </c>
      <c r="T65" s="15">
        <v>0</v>
      </c>
      <c r="U65" s="15">
        <v>0</v>
      </c>
      <c r="V65" s="15">
        <v>0</v>
      </c>
      <c r="W65" s="16">
        <v>0</v>
      </c>
      <c r="Y65" s="6">
        <v>2073</v>
      </c>
      <c r="Z65" s="14">
        <v>850.89512431518529</v>
      </c>
      <c r="AA65" s="15">
        <v>318.44434571228845</v>
      </c>
      <c r="AB65" s="15">
        <v>5.628744160583941</v>
      </c>
      <c r="AC65" s="15">
        <v>0</v>
      </c>
      <c r="AD65" s="15">
        <v>228.51307965795849</v>
      </c>
      <c r="AE65" s="16">
        <v>1403.4812938460161</v>
      </c>
      <c r="AG65" s="6">
        <v>2073</v>
      </c>
      <c r="AH65" s="26"/>
      <c r="AI65" s="27"/>
      <c r="AJ65" s="27"/>
      <c r="AK65" s="27"/>
      <c r="AL65" s="27"/>
      <c r="AM65" s="27"/>
      <c r="AN65" s="27">
        <f t="shared" si="0"/>
        <v>0</v>
      </c>
      <c r="AO65" s="28">
        <f t="shared" si="9"/>
        <v>0</v>
      </c>
      <c r="AQ65" s="6">
        <v>2073</v>
      </c>
      <c r="AR65" s="26">
        <f t="shared" si="1"/>
        <v>50138.947789164202</v>
      </c>
      <c r="AS65" s="27">
        <f t="shared" si="2"/>
        <v>0</v>
      </c>
      <c r="AT65" s="27">
        <f t="shared" si="3"/>
        <v>1403.4812938460161</v>
      </c>
      <c r="AU65" s="27">
        <f t="shared" si="4"/>
        <v>50138.947789164202</v>
      </c>
      <c r="AV65" s="27">
        <f t="shared" si="5"/>
        <v>50138.947789164202</v>
      </c>
      <c r="AW65" s="27">
        <f t="shared" si="6"/>
        <v>50138.947789164202</v>
      </c>
      <c r="AX65" s="27">
        <f t="shared" si="7"/>
        <v>0</v>
      </c>
      <c r="AY65" s="28">
        <f t="shared" si="8"/>
        <v>51542.429083010218</v>
      </c>
      <c r="AZ65" s="23"/>
      <c r="BA65" s="23"/>
      <c r="BB65" s="23"/>
      <c r="BC65" s="23"/>
      <c r="BD65" s="23"/>
      <c r="BE65" s="23"/>
      <c r="BF65" s="23"/>
      <c r="BG65" s="23"/>
    </row>
    <row r="66" spans="1:59" x14ac:dyDescent="0.2">
      <c r="A66" s="6">
        <v>2074</v>
      </c>
      <c r="B66" s="14">
        <v>22293.091612226275</v>
      </c>
      <c r="C66" s="15">
        <v>9325.3237226277379</v>
      </c>
      <c r="D66" s="15">
        <v>186.77196532846713</v>
      </c>
      <c r="E66" s="15">
        <v>0</v>
      </c>
      <c r="F66" s="15">
        <v>3014.2285848540146</v>
      </c>
      <c r="G66" s="16">
        <v>34819.415885036491</v>
      </c>
      <c r="I66" s="6">
        <v>2074</v>
      </c>
      <c r="J66" s="14">
        <v>151.4189844890511</v>
      </c>
      <c r="K66" s="15">
        <v>0</v>
      </c>
      <c r="L66" s="15">
        <v>0</v>
      </c>
      <c r="M66" s="15">
        <v>0</v>
      </c>
      <c r="N66" s="15">
        <v>360.39862135036498</v>
      </c>
      <c r="O66" s="16">
        <v>511.81760583941605</v>
      </c>
      <c r="Q66" s="6">
        <v>2074</v>
      </c>
      <c r="R66" s="14">
        <v>0</v>
      </c>
      <c r="S66" s="15">
        <v>0</v>
      </c>
      <c r="T66" s="15">
        <v>0</v>
      </c>
      <c r="U66" s="15">
        <v>0</v>
      </c>
      <c r="V66" s="15">
        <v>0</v>
      </c>
      <c r="W66" s="16">
        <v>0</v>
      </c>
      <c r="Y66" s="6">
        <v>2074</v>
      </c>
      <c r="Z66" s="14">
        <v>22141.672627737225</v>
      </c>
      <c r="AA66" s="15">
        <v>9325.3237226277379</v>
      </c>
      <c r="AB66" s="15">
        <v>186.77196532846713</v>
      </c>
      <c r="AC66" s="15">
        <v>0</v>
      </c>
      <c r="AD66" s="15">
        <v>2653.8299635036492</v>
      </c>
      <c r="AE66" s="16">
        <v>34307.598279197075</v>
      </c>
      <c r="AG66" s="6">
        <v>2074</v>
      </c>
      <c r="AH66" s="26"/>
      <c r="AI66" s="27"/>
      <c r="AJ66" s="27"/>
      <c r="AK66" s="27"/>
      <c r="AL66" s="27"/>
      <c r="AM66" s="27"/>
      <c r="AN66" s="27">
        <f t="shared" si="0"/>
        <v>0</v>
      </c>
      <c r="AO66" s="28">
        <f t="shared" si="9"/>
        <v>0</v>
      </c>
      <c r="AQ66" s="6">
        <v>2074</v>
      </c>
      <c r="AR66" s="26">
        <f t="shared" si="1"/>
        <v>511.81760583941605</v>
      </c>
      <c r="AS66" s="27">
        <f t="shared" si="2"/>
        <v>0</v>
      </c>
      <c r="AT66" s="27">
        <f t="shared" si="3"/>
        <v>34307.598279197075</v>
      </c>
      <c r="AU66" s="27">
        <f t="shared" si="4"/>
        <v>511.81760583941605</v>
      </c>
      <c r="AV66" s="27">
        <f t="shared" si="5"/>
        <v>511.81760583941605</v>
      </c>
      <c r="AW66" s="27">
        <f t="shared" si="6"/>
        <v>511.81760583941605</v>
      </c>
      <c r="AX66" s="27">
        <f t="shared" si="7"/>
        <v>0</v>
      </c>
      <c r="AY66" s="28">
        <f t="shared" si="8"/>
        <v>34819.415885036491</v>
      </c>
      <c r="AZ66" s="23"/>
      <c r="BA66" s="23"/>
      <c r="BB66" s="23"/>
      <c r="BC66" s="23"/>
      <c r="BD66" s="23"/>
      <c r="BE66" s="23"/>
      <c r="BF66" s="23"/>
      <c r="BG66" s="23"/>
    </row>
    <row r="67" spans="1:59" x14ac:dyDescent="0.2">
      <c r="A67" s="6">
        <v>2075</v>
      </c>
      <c r="B67" s="14">
        <v>10505.237691240874</v>
      </c>
      <c r="C67" s="15">
        <v>4394.3991240875912</v>
      </c>
      <c r="D67" s="15">
        <v>88.013090510948899</v>
      </c>
      <c r="E67" s="15">
        <v>0</v>
      </c>
      <c r="F67" s="15">
        <v>1949.5301824517546</v>
      </c>
      <c r="G67" s="16">
        <v>16937.18008829117</v>
      </c>
      <c r="I67" s="6">
        <v>2075</v>
      </c>
      <c r="J67" s="21">
        <v>71.353603649635048</v>
      </c>
      <c r="K67" s="15">
        <v>0</v>
      </c>
      <c r="L67" s="15">
        <v>0</v>
      </c>
      <c r="M67" s="15">
        <v>0</v>
      </c>
      <c r="N67" s="15">
        <v>223.99935033496649</v>
      </c>
      <c r="O67" s="16">
        <v>295.35295398460153</v>
      </c>
      <c r="Q67" s="6">
        <v>2075</v>
      </c>
      <c r="R67" s="14">
        <v>0</v>
      </c>
      <c r="S67" s="15">
        <v>0</v>
      </c>
      <c r="T67" s="15">
        <v>0</v>
      </c>
      <c r="U67" s="15">
        <v>0</v>
      </c>
      <c r="V67" s="15">
        <v>0</v>
      </c>
      <c r="W67" s="16">
        <v>0</v>
      </c>
      <c r="Y67" s="6">
        <v>2075</v>
      </c>
      <c r="Z67" s="14">
        <v>10433.884087591241</v>
      </c>
      <c r="AA67" s="15">
        <v>4394.3991240875912</v>
      </c>
      <c r="AB67" s="15">
        <v>88.013090510948899</v>
      </c>
      <c r="AC67" s="15">
        <v>0</v>
      </c>
      <c r="AD67" s="15">
        <v>1725.5308321167881</v>
      </c>
      <c r="AE67" s="16">
        <v>16641.827134306568</v>
      </c>
      <c r="AG67" s="6">
        <v>2075</v>
      </c>
      <c r="AH67" s="26"/>
      <c r="AI67" s="27"/>
      <c r="AJ67" s="27"/>
      <c r="AK67" s="27"/>
      <c r="AL67" s="27"/>
      <c r="AM67" s="27"/>
      <c r="AN67" s="27">
        <f t="shared" si="0"/>
        <v>0</v>
      </c>
      <c r="AO67" s="28">
        <f t="shared" si="9"/>
        <v>0</v>
      </c>
      <c r="AQ67" s="6">
        <v>2075</v>
      </c>
      <c r="AR67" s="26">
        <f t="shared" si="1"/>
        <v>295.35295398460153</v>
      </c>
      <c r="AS67" s="27">
        <f t="shared" si="2"/>
        <v>0</v>
      </c>
      <c r="AT67" s="27">
        <f t="shared" si="3"/>
        <v>16641.827134306568</v>
      </c>
      <c r="AU67" s="27">
        <f t="shared" si="4"/>
        <v>295.35295398460153</v>
      </c>
      <c r="AV67" s="27">
        <f t="shared" si="5"/>
        <v>295.35295398460153</v>
      </c>
      <c r="AW67" s="27">
        <f t="shared" si="6"/>
        <v>295.35295398460153</v>
      </c>
      <c r="AX67" s="27">
        <f t="shared" si="7"/>
        <v>0</v>
      </c>
      <c r="AY67" s="28">
        <f t="shared" si="8"/>
        <v>16937.18008829117</v>
      </c>
      <c r="AZ67" s="23"/>
      <c r="BA67" s="23"/>
      <c r="BB67" s="23"/>
      <c r="BC67" s="23"/>
      <c r="BD67" s="23"/>
      <c r="BE67" s="23"/>
      <c r="BF67" s="23"/>
      <c r="BG67" s="23"/>
    </row>
    <row r="68" spans="1:59" x14ac:dyDescent="0.2">
      <c r="A68" s="6">
        <v>2076</v>
      </c>
      <c r="B68" s="14">
        <v>0</v>
      </c>
      <c r="C68" s="15">
        <v>0</v>
      </c>
      <c r="D68" s="15">
        <v>0</v>
      </c>
      <c r="E68" s="15">
        <v>0</v>
      </c>
      <c r="F68" s="15">
        <v>0</v>
      </c>
      <c r="G68" s="16">
        <v>0</v>
      </c>
      <c r="I68" s="6">
        <v>2076</v>
      </c>
      <c r="J68" s="14">
        <v>0</v>
      </c>
      <c r="K68" s="15">
        <v>0</v>
      </c>
      <c r="L68" s="15">
        <v>0</v>
      </c>
      <c r="M68" s="15">
        <v>0</v>
      </c>
      <c r="N68" s="15">
        <v>0</v>
      </c>
      <c r="O68" s="16">
        <v>0</v>
      </c>
      <c r="Q68" s="6">
        <v>2076</v>
      </c>
      <c r="R68" s="14">
        <v>0</v>
      </c>
      <c r="S68" s="15">
        <v>0</v>
      </c>
      <c r="T68" s="15">
        <v>0</v>
      </c>
      <c r="U68" s="15">
        <v>0</v>
      </c>
      <c r="V68" s="15">
        <v>0</v>
      </c>
      <c r="W68" s="16">
        <v>0</v>
      </c>
      <c r="Y68" s="6">
        <v>2076</v>
      </c>
      <c r="Z68" s="14">
        <v>0</v>
      </c>
      <c r="AA68" s="15">
        <v>0</v>
      </c>
      <c r="AB68" s="15">
        <v>0</v>
      </c>
      <c r="AC68" s="15">
        <v>0</v>
      </c>
      <c r="AD68" s="15">
        <v>0</v>
      </c>
      <c r="AE68" s="16">
        <v>0</v>
      </c>
      <c r="AG68" s="6">
        <v>2076</v>
      </c>
      <c r="AH68" s="26"/>
      <c r="AI68" s="27"/>
      <c r="AJ68" s="27"/>
      <c r="AK68" s="27"/>
      <c r="AL68" s="27"/>
      <c r="AM68" s="27"/>
      <c r="AN68" s="27">
        <f t="shared" si="0"/>
        <v>0</v>
      </c>
      <c r="AO68" s="28">
        <f t="shared" si="9"/>
        <v>0</v>
      </c>
      <c r="AQ68" s="6">
        <v>2076</v>
      </c>
      <c r="AR68" s="26">
        <f t="shared" si="1"/>
        <v>0</v>
      </c>
      <c r="AS68" s="27">
        <f t="shared" si="2"/>
        <v>0</v>
      </c>
      <c r="AT68" s="27">
        <f t="shared" si="3"/>
        <v>0</v>
      </c>
      <c r="AU68" s="27">
        <f t="shared" si="4"/>
        <v>0</v>
      </c>
      <c r="AV68" s="27">
        <f t="shared" si="5"/>
        <v>0</v>
      </c>
      <c r="AW68" s="27">
        <f t="shared" si="6"/>
        <v>0</v>
      </c>
      <c r="AX68" s="27">
        <f t="shared" si="7"/>
        <v>0</v>
      </c>
      <c r="AY68" s="28">
        <f t="shared" si="8"/>
        <v>0</v>
      </c>
      <c r="AZ68" s="23"/>
      <c r="BA68" s="23"/>
      <c r="BB68" s="23"/>
      <c r="BC68" s="23"/>
      <c r="BD68" s="23"/>
      <c r="BE68" s="23"/>
      <c r="BF68" s="23"/>
      <c r="BG68" s="23"/>
    </row>
    <row r="69" spans="1:59" ht="15" thickBot="1" x14ac:dyDescent="0.25">
      <c r="A69" s="6"/>
      <c r="B69" s="14"/>
      <c r="C69" s="15"/>
      <c r="D69" s="15"/>
      <c r="E69" s="15"/>
      <c r="F69" s="15"/>
      <c r="G69" s="16"/>
      <c r="I69" s="6"/>
      <c r="J69" s="14"/>
      <c r="K69" s="15"/>
      <c r="L69" s="15"/>
      <c r="M69" s="15"/>
      <c r="N69" s="15"/>
      <c r="O69" s="16"/>
      <c r="Q69" s="6"/>
      <c r="R69" s="14"/>
      <c r="S69" s="15"/>
      <c r="T69" s="15"/>
      <c r="U69" s="15"/>
      <c r="V69" s="15"/>
      <c r="W69" s="16"/>
      <c r="Y69" s="6"/>
      <c r="Z69" s="14"/>
      <c r="AA69" s="15"/>
      <c r="AB69" s="15"/>
      <c r="AC69" s="15"/>
      <c r="AD69" s="15"/>
      <c r="AE69" s="16"/>
      <c r="AG69" s="6"/>
      <c r="AH69" s="32"/>
      <c r="AI69" s="33"/>
      <c r="AJ69" s="33"/>
      <c r="AK69" s="33"/>
      <c r="AL69" s="33"/>
      <c r="AM69" s="33"/>
      <c r="AN69" s="33"/>
      <c r="AO69" s="34"/>
      <c r="AQ69" s="6"/>
      <c r="AR69" s="32"/>
      <c r="AS69" s="33"/>
      <c r="AT69" s="33"/>
      <c r="AU69" s="33"/>
      <c r="AV69" s="33"/>
      <c r="AW69" s="33"/>
      <c r="AX69" s="33"/>
      <c r="AY69" s="72"/>
      <c r="AZ69" s="23"/>
      <c r="BA69" s="23"/>
      <c r="BB69" s="23"/>
      <c r="BC69" s="23"/>
      <c r="BD69" s="23"/>
      <c r="BE69" s="23"/>
      <c r="BF69" s="23"/>
      <c r="BG69" s="23"/>
    </row>
    <row r="70" spans="1:59" ht="15.75" thickTop="1" thickBot="1" x14ac:dyDescent="0.25">
      <c r="B70" s="17">
        <v>630662.81289999955</v>
      </c>
      <c r="C70" s="18">
        <v>93389.110009999989</v>
      </c>
      <c r="D70" s="18">
        <v>36449.676800000052</v>
      </c>
      <c r="E70" s="18">
        <v>56003.490105999997</v>
      </c>
      <c r="F70" s="18">
        <v>426206.96476119972</v>
      </c>
      <c r="G70" s="19">
        <v>1242712.0545771993</v>
      </c>
      <c r="J70" s="17">
        <v>434259.3462000002</v>
      </c>
      <c r="K70" s="18">
        <v>68147.863799999992</v>
      </c>
      <c r="L70" s="18">
        <v>24326.191999999981</v>
      </c>
      <c r="M70" s="18">
        <v>56003.490105999997</v>
      </c>
      <c r="N70" s="18">
        <v>234482.56929999997</v>
      </c>
      <c r="O70" s="19">
        <v>817219.46140599984</v>
      </c>
      <c r="R70" s="17">
        <v>160163.72000000009</v>
      </c>
      <c r="S70" s="18">
        <v>10816.110000000006</v>
      </c>
      <c r="T70" s="18">
        <v>11843.071000000014</v>
      </c>
      <c r="U70" s="18">
        <v>0</v>
      </c>
      <c r="V70" s="18">
        <v>185524.3339999996</v>
      </c>
      <c r="W70" s="19">
        <v>368347.23500000045</v>
      </c>
      <c r="Z70" s="17">
        <v>36239.746699999996</v>
      </c>
      <c r="AA70" s="18">
        <v>14425.136210000001</v>
      </c>
      <c r="AB70" s="18">
        <v>280.41379999999998</v>
      </c>
      <c r="AC70" s="18">
        <v>0</v>
      </c>
      <c r="AD70" s="18">
        <v>6200.061461199999</v>
      </c>
      <c r="AE70" s="19">
        <v>57145.358171199987</v>
      </c>
      <c r="AG70" s="6"/>
      <c r="AH70" s="29">
        <f t="shared" ref="AH70:AM70" si="11">SUM(AH6:AH68)</f>
        <v>23312</v>
      </c>
      <c r="AI70" s="30">
        <f t="shared" si="11"/>
        <v>69795</v>
      </c>
      <c r="AJ70" s="30">
        <f t="shared" si="11"/>
        <v>40062</v>
      </c>
      <c r="AK70" s="30">
        <f t="shared" si="11"/>
        <v>9650</v>
      </c>
      <c r="AL70" s="30">
        <f t="shared" si="11"/>
        <v>136960.31900000002</v>
      </c>
      <c r="AM70" s="30">
        <f t="shared" si="11"/>
        <v>88568</v>
      </c>
      <c r="AN70" s="30">
        <f>SUM(AN6:AN68)</f>
        <v>368347.23500000045</v>
      </c>
      <c r="AO70" s="31">
        <f>SUM(AO6:AO68)</f>
        <v>8.3999999998013664E-2</v>
      </c>
      <c r="AQ70" s="6"/>
      <c r="AR70" s="29">
        <f t="shared" ref="AR70:AY70" si="12">SUM(AR6:AR68)</f>
        <v>817219.46140599984</v>
      </c>
      <c r="AS70" s="30">
        <f t="shared" si="12"/>
        <v>368347.23500000045</v>
      </c>
      <c r="AT70" s="30">
        <f t="shared" si="12"/>
        <v>57145.358171199987</v>
      </c>
      <c r="AU70" s="30">
        <f t="shared" si="12"/>
        <v>1185566.6964059994</v>
      </c>
      <c r="AV70" s="30">
        <f t="shared" si="12"/>
        <v>1042747.7804059997</v>
      </c>
      <c r="AW70" s="30">
        <f t="shared" si="12"/>
        <v>1115771.6964059994</v>
      </c>
      <c r="AX70" s="30">
        <f t="shared" si="12"/>
        <v>279779.31899999978</v>
      </c>
      <c r="AY70" s="31">
        <f t="shared" si="12"/>
        <v>1242712.0545771993</v>
      </c>
      <c r="AZ70" s="23"/>
      <c r="BA70" s="23"/>
      <c r="BB70" s="23"/>
      <c r="BC70" s="23"/>
      <c r="BD70" s="23"/>
      <c r="BE70" s="23"/>
      <c r="BF70" s="23"/>
      <c r="BG70" s="23"/>
    </row>
  </sheetData>
  <mergeCells count="6">
    <mergeCell ref="AG1:AO1"/>
    <mergeCell ref="AG2:AO2"/>
    <mergeCell ref="AG3:AO3"/>
    <mergeCell ref="AR1:AY1"/>
    <mergeCell ref="AR3:AY3"/>
    <mergeCell ref="AR2:AY2"/>
  </mergeCells>
  <phoneticPr fontId="67" type="noConversion"/>
  <pageMargins left="0.75" right="0.75" top="1" bottom="1" header="0.5" footer="0.5"/>
  <pageSetup scale="80" orientation="portrait" horizontalDpi="4294967292" verticalDpi="4294967292" r:id="rId1"/>
  <headerFooter>
    <oddFooter>&amp;L&amp;"Calibri,Regular"&amp;K000000&amp;A&amp;R&amp;"Calibri,Regular"&amp;K000000Page &amp;P or &amp;N</oddFooter>
  </headerFooter>
  <colBreaks count="4" manualBreakCount="4">
    <brk id="8" max="1048575" man="1"/>
    <brk id="16" max="1048575" man="1"/>
    <brk id="24" max="1048575" man="1"/>
    <brk id="32" max="1048575" man="1"/>
  </colBreaks>
  <extLst>
    <ext xmlns:mx="http://schemas.microsoft.com/office/mac/excel/2008/main" uri="{64002731-A6B0-56B0-2670-7721B7C09600}">
      <mx:PLV Mode="1" OnePage="0" WScale="8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3"/>
  <sheetViews>
    <sheetView view="pageLayout" zoomScaleNormal="100" workbookViewId="0">
      <selection activeCell="AH3" sqref="AH3"/>
    </sheetView>
  </sheetViews>
  <sheetFormatPr defaultColWidth="11.42578125" defaultRowHeight="15" x14ac:dyDescent="0.25"/>
  <cols>
    <col min="1" max="1" width="7.7109375" customWidth="1"/>
    <col min="2" max="2" width="13.28515625" style="35" customWidth="1"/>
    <col min="3" max="3" width="3" style="37" customWidth="1"/>
    <col min="4" max="4" width="12" style="35" customWidth="1"/>
    <col min="5" max="5" width="12.7109375" style="35" customWidth="1"/>
    <col min="6" max="6" width="13.5703125" style="35" customWidth="1"/>
    <col min="7" max="10" width="12" style="35" customWidth="1"/>
    <col min="11" max="11" width="3.140625" style="35" customWidth="1"/>
    <col min="12" max="12" width="8.42578125" customWidth="1"/>
    <col min="14" max="14" width="2.85546875" customWidth="1"/>
    <col min="16" max="16" width="12.140625" customWidth="1"/>
    <col min="17" max="17" width="14.42578125" customWidth="1"/>
    <col min="22" max="22" width="3.140625" customWidth="1"/>
    <col min="23" max="23" width="8.85546875" customWidth="1"/>
    <col min="25" max="25" width="2.28515625" customWidth="1"/>
    <col min="27" max="27" width="12.140625" customWidth="1"/>
    <col min="28" max="28" width="14.5703125" customWidth="1"/>
    <col min="33" max="33" width="2.85546875" customWidth="1"/>
    <col min="34" max="34" width="9.140625" customWidth="1"/>
    <col min="36" max="36" width="3.42578125" customWidth="1"/>
    <col min="38" max="38" width="12.140625" customWidth="1"/>
    <col min="39" max="39" width="14.42578125" customWidth="1"/>
  </cols>
  <sheetData>
    <row r="1" spans="1:43" ht="20.25" x14ac:dyDescent="0.3">
      <c r="A1" s="54" t="s">
        <v>2</v>
      </c>
      <c r="B1" s="54"/>
      <c r="C1" s="54"/>
      <c r="D1" s="54"/>
      <c r="E1" s="54"/>
      <c r="F1" s="54"/>
      <c r="G1" s="54"/>
      <c r="H1" s="54"/>
      <c r="I1" s="54"/>
      <c r="J1" s="54"/>
      <c r="L1" s="54" t="s">
        <v>2</v>
      </c>
      <c r="W1" s="54" t="s">
        <v>2</v>
      </c>
      <c r="AH1" s="54" t="s">
        <v>2</v>
      </c>
    </row>
    <row r="2" spans="1:43" ht="20.25" x14ac:dyDescent="0.3">
      <c r="A2" s="54" t="s">
        <v>127</v>
      </c>
      <c r="B2" s="54"/>
      <c r="C2" s="54"/>
      <c r="D2" s="54"/>
      <c r="E2" s="54"/>
      <c r="F2" s="54"/>
      <c r="G2" s="54"/>
      <c r="H2" s="54"/>
      <c r="I2" s="54"/>
      <c r="J2" s="54"/>
      <c r="L2" s="54" t="s">
        <v>127</v>
      </c>
      <c r="W2" s="54" t="s">
        <v>127</v>
      </c>
      <c r="AH2" s="54" t="s">
        <v>127</v>
      </c>
    </row>
    <row r="3" spans="1:43" ht="18.75" x14ac:dyDescent="0.3">
      <c r="A3" s="55" t="s">
        <v>3</v>
      </c>
      <c r="B3" s="55"/>
      <c r="C3" s="55"/>
      <c r="D3" s="55"/>
      <c r="E3" s="55"/>
      <c r="F3" s="55"/>
      <c r="G3" s="55"/>
      <c r="H3" s="55"/>
      <c r="I3" s="55"/>
      <c r="J3" s="55"/>
      <c r="L3" s="55" t="s">
        <v>3</v>
      </c>
      <c r="W3" s="55" t="s">
        <v>3</v>
      </c>
      <c r="AH3" s="55" t="s">
        <v>3</v>
      </c>
    </row>
    <row r="4" spans="1:43" ht="15.75" thickBot="1" x14ac:dyDescent="0.3"/>
    <row r="5" spans="1:43" s="1" customFormat="1" ht="60.75" thickBot="1" x14ac:dyDescent="0.3">
      <c r="A5" s="4" t="s">
        <v>0</v>
      </c>
      <c r="B5" s="47" t="str">
        <f>'Cost Source Tab'!AR5</f>
        <v>LT Only</v>
      </c>
      <c r="C5" s="10"/>
      <c r="D5" s="11" t="s">
        <v>40</v>
      </c>
      <c r="E5" s="12" t="s">
        <v>27</v>
      </c>
      <c r="F5" s="12" t="s">
        <v>28</v>
      </c>
      <c r="G5" s="12" t="s">
        <v>22</v>
      </c>
      <c r="H5" s="12" t="s">
        <v>23</v>
      </c>
      <c r="I5" s="12" t="s">
        <v>21</v>
      </c>
      <c r="J5" s="13" t="s">
        <v>39</v>
      </c>
      <c r="K5" s="10"/>
      <c r="L5" s="4" t="s">
        <v>0</v>
      </c>
      <c r="M5" s="47" t="s">
        <v>41</v>
      </c>
      <c r="N5" s="10"/>
      <c r="O5" s="11" t="s">
        <v>40</v>
      </c>
      <c r="P5" s="12" t="s">
        <v>27</v>
      </c>
      <c r="Q5" s="12" t="s">
        <v>28</v>
      </c>
      <c r="R5" s="12" t="s">
        <v>22</v>
      </c>
      <c r="S5" s="12" t="s">
        <v>23</v>
      </c>
      <c r="T5" s="12" t="s">
        <v>21</v>
      </c>
      <c r="U5" s="13" t="s">
        <v>39</v>
      </c>
      <c r="W5" s="4" t="s">
        <v>0</v>
      </c>
      <c r="X5" s="47" t="s">
        <v>42</v>
      </c>
      <c r="Y5" s="10"/>
      <c r="Z5" s="11" t="s">
        <v>40</v>
      </c>
      <c r="AA5" s="12" t="s">
        <v>27</v>
      </c>
      <c r="AB5" s="12" t="s">
        <v>28</v>
      </c>
      <c r="AC5" s="12" t="s">
        <v>22</v>
      </c>
      <c r="AD5" s="12" t="s">
        <v>23</v>
      </c>
      <c r="AE5" s="12" t="s">
        <v>21</v>
      </c>
      <c r="AF5" s="13" t="s">
        <v>39</v>
      </c>
      <c r="AH5" s="4" t="s">
        <v>0</v>
      </c>
      <c r="AI5" s="47" t="s">
        <v>43</v>
      </c>
      <c r="AJ5" s="10"/>
      <c r="AK5" s="11" t="s">
        <v>40</v>
      </c>
      <c r="AL5" s="12" t="s">
        <v>27</v>
      </c>
      <c r="AM5" s="12" t="s">
        <v>28</v>
      </c>
      <c r="AN5" s="12" t="s">
        <v>22</v>
      </c>
      <c r="AO5" s="12" t="s">
        <v>23</v>
      </c>
      <c r="AP5" s="12" t="s">
        <v>21</v>
      </c>
      <c r="AQ5" s="13" t="s">
        <v>39</v>
      </c>
    </row>
    <row r="6" spans="1:43" x14ac:dyDescent="0.25">
      <c r="A6" s="6">
        <v>2014</v>
      </c>
      <c r="B6" s="48">
        <f>'Cost Source Tab'!AR6</f>
        <v>15164.990000000002</v>
      </c>
      <c r="D6" s="36">
        <f t="shared" ref="D6:D67" si="0">J6+E6-F6-I6</f>
        <v>427037.91550743027</v>
      </c>
      <c r="E6" s="37">
        <f t="shared" ref="E6:E37" si="1">B6</f>
        <v>15164.990000000002</v>
      </c>
      <c r="F6" s="37">
        <v>0</v>
      </c>
      <c r="G6" s="37">
        <f t="shared" ref="G6:G67" si="2">(J6+(E6/2))*0.98</f>
        <v>413769.6068621141</v>
      </c>
      <c r="H6" s="38">
        <v>0.02</v>
      </c>
      <c r="I6" s="37">
        <f>G6*H6*('Assump&amp;Instruct'!$E$24/12)</f>
        <v>2758.4640457474275</v>
      </c>
      <c r="J6" s="39">
        <f t="shared" ref="J6:J67" si="3">D7</f>
        <v>414631.38955317769</v>
      </c>
      <c r="L6" s="6">
        <v>2014</v>
      </c>
      <c r="M6" s="48">
        <f>'Cost Source Tab'!AU6</f>
        <v>19917.566000000003</v>
      </c>
      <c r="N6" s="37"/>
      <c r="O6" s="36">
        <f t="shared" ref="O6:O67" si="4">U6+P6-Q6-T6</f>
        <v>734832.07637286175</v>
      </c>
      <c r="P6" s="37">
        <f t="shared" ref="P6:P37" si="5">M6</f>
        <v>19917.566000000003</v>
      </c>
      <c r="Q6" s="37">
        <v>0</v>
      </c>
      <c r="R6" s="37">
        <f>((U6+(P6/2))*0.98)</f>
        <v>715047.47098249011</v>
      </c>
      <c r="S6" s="38">
        <v>0.02</v>
      </c>
      <c r="T6" s="37">
        <f>R6*S6*('Assump&amp;Instruct'!$E$24/12)</f>
        <v>4766.9831398832666</v>
      </c>
      <c r="U6" s="39">
        <f t="shared" ref="U6:U67" si="6">O7</f>
        <v>719681.49351274502</v>
      </c>
      <c r="W6" s="6">
        <v>2014</v>
      </c>
      <c r="X6" s="48">
        <f>'Cost Source Tab'!AW6</f>
        <v>19917.566000000003</v>
      </c>
      <c r="Y6" s="37"/>
      <c r="Z6" s="36">
        <f t="shared" ref="Z6:Z67" si="7">AF6+AA6-AB6-AE6</f>
        <v>669835.65319395903</v>
      </c>
      <c r="AA6" s="37">
        <f t="shared" ref="AA6:AA37" si="8">X6</f>
        <v>19917.566000000003</v>
      </c>
      <c r="AB6" s="37">
        <v>0</v>
      </c>
      <c r="AC6" s="37">
        <f>((AF6+(AA6/2))*0.98)</f>
        <v>650932.08910556952</v>
      </c>
      <c r="AD6" s="38">
        <v>0.02</v>
      </c>
      <c r="AE6" s="37">
        <f>AC6*AD6*('Assump&amp;Instruct'!$E$24/12)</f>
        <v>4339.5472607037964</v>
      </c>
      <c r="AF6" s="39">
        <f t="shared" ref="AF6:AF67" si="9">Z7</f>
        <v>654257.6344546628</v>
      </c>
      <c r="AH6" s="6">
        <v>2014</v>
      </c>
      <c r="AI6" s="48">
        <f>'Cost Source Tab'!AV6</f>
        <v>15164.990000000002</v>
      </c>
      <c r="AJ6" s="37"/>
      <c r="AK6" s="36">
        <f t="shared" ref="AK6:AK67" si="10">AQ6+AL6-AM6-AP6</f>
        <v>601811.29781726992</v>
      </c>
      <c r="AL6" s="37">
        <f t="shared" ref="AL6:AL37" si="11">AI6</f>
        <v>15164.990000000002</v>
      </c>
      <c r="AM6" s="37">
        <v>0</v>
      </c>
      <c r="AN6" s="37">
        <f>((AQ6+(AL6/2))*0.98)</f>
        <v>586173.89621620369</v>
      </c>
      <c r="AO6" s="38">
        <v>0.02</v>
      </c>
      <c r="AP6" s="37">
        <f>AN6*AO6*('Assump&amp;Instruct'!$E$24/12)</f>
        <v>3907.8259747746911</v>
      </c>
      <c r="AQ6" s="39">
        <f t="shared" ref="AQ6:AQ67" si="12">AK7</f>
        <v>590554.13379204459</v>
      </c>
    </row>
    <row r="7" spans="1:43" x14ac:dyDescent="0.25">
      <c r="A7" s="6">
        <v>2015</v>
      </c>
      <c r="B7" s="48">
        <f>'Cost Source Tab'!AR7</f>
        <v>81197.72659439774</v>
      </c>
      <c r="D7" s="36">
        <f t="shared" si="0"/>
        <v>414631.38955317769</v>
      </c>
      <c r="E7" s="37">
        <f t="shared" si="1"/>
        <v>81197.72659439774</v>
      </c>
      <c r="F7" s="37">
        <v>0</v>
      </c>
      <c r="G7" s="37">
        <f t="shared" si="2"/>
        <v>373879.92220609874</v>
      </c>
      <c r="H7" s="38">
        <v>0.02</v>
      </c>
      <c r="I7" s="37">
        <f>G7*H7</f>
        <v>7477.5984441219753</v>
      </c>
      <c r="J7" s="39">
        <f t="shared" si="3"/>
        <v>340911.2614029019</v>
      </c>
      <c r="L7" s="6">
        <v>2015</v>
      </c>
      <c r="M7" s="48">
        <f>'Cost Source Tab'!AU7</f>
        <v>95516.370455336786</v>
      </c>
      <c r="N7" s="37"/>
      <c r="O7" s="36">
        <f t="shared" si="4"/>
        <v>719681.49351274502</v>
      </c>
      <c r="P7" s="37">
        <f t="shared" si="5"/>
        <v>95516.370455336786</v>
      </c>
      <c r="Q7" s="37">
        <v>0</v>
      </c>
      <c r="R7" s="37">
        <f t="shared" ref="R7:R67" si="13">(U7+(P7/2))*0.98</f>
        <v>671649.16576843651</v>
      </c>
      <c r="S7" s="38">
        <v>0.02</v>
      </c>
      <c r="T7" s="37">
        <f>R7*S7</f>
        <v>13432.98331536873</v>
      </c>
      <c r="U7" s="39">
        <f t="shared" si="6"/>
        <v>637598.10637277702</v>
      </c>
      <c r="W7" s="6">
        <v>2015</v>
      </c>
      <c r="X7" s="48">
        <f>'Cost Source Tab'!AW7</f>
        <v>95516.370455336786</v>
      </c>
      <c r="Y7" s="37"/>
      <c r="Z7" s="36">
        <f t="shared" si="7"/>
        <v>654257.6344546628</v>
      </c>
      <c r="AA7" s="37">
        <f t="shared" si="8"/>
        <v>95516.370455336786</v>
      </c>
      <c r="AB7" s="37">
        <v>0</v>
      </c>
      <c r="AC7" s="37">
        <f t="shared" ref="AC7:AC67" si="14">(AF7+(AA7/2))*0.98</f>
        <v>606251.99943130813</v>
      </c>
      <c r="AD7" s="38">
        <v>0.02</v>
      </c>
      <c r="AE7" s="37">
        <f>AC7*AD7</f>
        <v>12125.039988626162</v>
      </c>
      <c r="AF7" s="39">
        <f t="shared" si="9"/>
        <v>570866.30398795218</v>
      </c>
      <c r="AH7" s="6">
        <v>2015</v>
      </c>
      <c r="AI7" s="48">
        <f>'Cost Source Tab'!AV7</f>
        <v>85515.72659439774</v>
      </c>
      <c r="AJ7" s="37"/>
      <c r="AK7" s="36">
        <f t="shared" si="10"/>
        <v>590554.13379204459</v>
      </c>
      <c r="AL7" s="37">
        <f t="shared" si="11"/>
        <v>85515.72659439774</v>
      </c>
      <c r="AM7" s="37">
        <v>0</v>
      </c>
      <c r="AN7" s="37">
        <f t="shared" ref="AN7:AN67" si="15">(AQ7+(AL7/2))*0.98</f>
        <v>547572.77140447649</v>
      </c>
      <c r="AO7" s="38">
        <v>0.02</v>
      </c>
      <c r="AP7" s="37">
        <f>AN7*AO7</f>
        <v>10951.45542808953</v>
      </c>
      <c r="AQ7" s="39">
        <f t="shared" si="12"/>
        <v>515989.86262573634</v>
      </c>
    </row>
    <row r="8" spans="1:43" x14ac:dyDescent="0.25">
      <c r="A8" s="6">
        <v>2016</v>
      </c>
      <c r="B8" s="48">
        <f>'Cost Source Tab'!AR8</f>
        <v>36125.630803416148</v>
      </c>
      <c r="D8" s="36">
        <f t="shared" si="0"/>
        <v>340911.2614029019</v>
      </c>
      <c r="E8" s="37">
        <f t="shared" si="1"/>
        <v>36125.630803416148</v>
      </c>
      <c r="F8" s="37">
        <v>0</v>
      </c>
      <c r="G8" s="37">
        <f t="shared" si="2"/>
        <v>322716.72488899424</v>
      </c>
      <c r="H8" s="38">
        <v>0.02</v>
      </c>
      <c r="I8" s="37">
        <f t="shared" ref="I8:I68" si="16">G8*H8</f>
        <v>6454.3344977798852</v>
      </c>
      <c r="J8" s="39">
        <f t="shared" si="3"/>
        <v>311239.96509726567</v>
      </c>
      <c r="L8" s="6">
        <v>2016</v>
      </c>
      <c r="M8" s="48">
        <f>'Cost Source Tab'!AU8</f>
        <v>65631.175991810189</v>
      </c>
      <c r="N8" s="37"/>
      <c r="O8" s="36">
        <f t="shared" si="4"/>
        <v>637598.10637277702</v>
      </c>
      <c r="P8" s="37">
        <f t="shared" si="5"/>
        <v>65631.175991810189</v>
      </c>
      <c r="Q8" s="37">
        <v>0</v>
      </c>
      <c r="R8" s="37">
        <f t="shared" si="13"/>
        <v>604535.76908336848</v>
      </c>
      <c r="S8" s="38">
        <v>0.02</v>
      </c>
      <c r="T8" s="37">
        <f t="shared" ref="T8:T68" si="17">R8*S8</f>
        <v>12090.715381667369</v>
      </c>
      <c r="U8" s="39">
        <f t="shared" si="6"/>
        <v>584057.64576263423</v>
      </c>
      <c r="W8" s="6">
        <v>2016</v>
      </c>
      <c r="X8" s="48">
        <f>'Cost Source Tab'!AW8</f>
        <v>65631.175991810189</v>
      </c>
      <c r="Y8" s="37"/>
      <c r="Z8" s="36">
        <f t="shared" si="7"/>
        <v>570866.30398795218</v>
      </c>
      <c r="AA8" s="37">
        <f t="shared" si="8"/>
        <v>65631.175991810189</v>
      </c>
      <c r="AB8" s="37">
        <v>0</v>
      </c>
      <c r="AC8" s="37">
        <f t="shared" si="14"/>
        <v>537831.19305610575</v>
      </c>
      <c r="AD8" s="38">
        <v>0.02</v>
      </c>
      <c r="AE8" s="37">
        <f t="shared" ref="AE8:AE68" si="18">AC8*AD8</f>
        <v>10756.623861122116</v>
      </c>
      <c r="AF8" s="39">
        <f t="shared" si="9"/>
        <v>515991.75185726403</v>
      </c>
      <c r="AH8" s="6">
        <v>2016</v>
      </c>
      <c r="AI8" s="48">
        <f>'Cost Source Tab'!AV8</f>
        <v>58018.630803416148</v>
      </c>
      <c r="AJ8" s="37"/>
      <c r="AK8" s="36">
        <f t="shared" si="10"/>
        <v>515989.86262573634</v>
      </c>
      <c r="AL8" s="37">
        <f t="shared" si="11"/>
        <v>58018.630803416148</v>
      </c>
      <c r="AM8" s="37">
        <v>0</v>
      </c>
      <c r="AN8" s="37">
        <f t="shared" si="15"/>
        <v>486781.86075025267</v>
      </c>
      <c r="AO8" s="38">
        <v>0.02</v>
      </c>
      <c r="AP8" s="37">
        <f t="shared" ref="AP8:AP68" si="19">AN8*AO8</f>
        <v>9735.6372150050538</v>
      </c>
      <c r="AQ8" s="39">
        <f t="shared" si="12"/>
        <v>467706.86903732526</v>
      </c>
    </row>
    <row r="9" spans="1:43" x14ac:dyDescent="0.25">
      <c r="A9" s="6">
        <v>2017</v>
      </c>
      <c r="B9" s="48">
        <f>'Cost Source Tab'!AR9</f>
        <v>10823.304896170275</v>
      </c>
      <c r="D9" s="36">
        <f t="shared" si="0"/>
        <v>311239.96509726567</v>
      </c>
      <c r="E9" s="37">
        <f t="shared" si="1"/>
        <v>10823.304896170275</v>
      </c>
      <c r="F9" s="37">
        <v>0</v>
      </c>
      <c r="G9" s="37">
        <f t="shared" si="2"/>
        <v>305703.53569583525</v>
      </c>
      <c r="H9" s="38">
        <v>0.02</v>
      </c>
      <c r="I9" s="37">
        <f t="shared" si="16"/>
        <v>6114.0707139167052</v>
      </c>
      <c r="J9" s="39">
        <f t="shared" si="3"/>
        <v>306530.73091501207</v>
      </c>
      <c r="L9" s="6">
        <v>2017</v>
      </c>
      <c r="M9" s="48">
        <f>'Cost Source Tab'!AU9</f>
        <v>59872.695210693993</v>
      </c>
      <c r="N9" s="37"/>
      <c r="O9" s="36">
        <f t="shared" si="4"/>
        <v>584057.64576263423</v>
      </c>
      <c r="P9" s="37">
        <f t="shared" si="5"/>
        <v>59872.695210693993</v>
      </c>
      <c r="Q9" s="37">
        <v>0</v>
      </c>
      <c r="R9" s="37">
        <f t="shared" si="13"/>
        <v>553895.2184762765</v>
      </c>
      <c r="S9" s="38">
        <v>0.02</v>
      </c>
      <c r="T9" s="37">
        <f t="shared" si="17"/>
        <v>11077.90436952553</v>
      </c>
      <c r="U9" s="39">
        <f t="shared" si="6"/>
        <v>535262.85492146574</v>
      </c>
      <c r="W9" s="6">
        <v>2017</v>
      </c>
      <c r="X9" s="48">
        <f>'Cost Source Tab'!AW9</f>
        <v>34545.195210693993</v>
      </c>
      <c r="Y9" s="37"/>
      <c r="Z9" s="36">
        <f t="shared" si="7"/>
        <v>515991.75185726403</v>
      </c>
      <c r="AA9" s="37">
        <f t="shared" si="8"/>
        <v>34545.195210693993</v>
      </c>
      <c r="AB9" s="37">
        <v>0</v>
      </c>
      <c r="AC9" s="37">
        <f t="shared" si="14"/>
        <v>498515.67846478848</v>
      </c>
      <c r="AD9" s="38">
        <v>0.02</v>
      </c>
      <c r="AE9" s="37">
        <f t="shared" si="18"/>
        <v>9970.3135692957694</v>
      </c>
      <c r="AF9" s="39">
        <f t="shared" si="9"/>
        <v>491416.87021586573</v>
      </c>
      <c r="AH9" s="6">
        <v>2017</v>
      </c>
      <c r="AI9" s="48">
        <f>'Cost Source Tab'!AV9</f>
        <v>30999.804896170273</v>
      </c>
      <c r="AJ9" s="37"/>
      <c r="AK9" s="36">
        <f t="shared" si="10"/>
        <v>467706.86903732526</v>
      </c>
      <c r="AL9" s="37">
        <f t="shared" si="11"/>
        <v>30999.804896170273</v>
      </c>
      <c r="AM9" s="37">
        <v>0</v>
      </c>
      <c r="AN9" s="37">
        <f t="shared" si="15"/>
        <v>452022.46762286342</v>
      </c>
      <c r="AO9" s="38">
        <v>0.02</v>
      </c>
      <c r="AP9" s="37">
        <f t="shared" si="19"/>
        <v>9040.4493524572681</v>
      </c>
      <c r="AQ9" s="39">
        <f t="shared" si="12"/>
        <v>445747.51349361223</v>
      </c>
    </row>
    <row r="10" spans="1:43" x14ac:dyDescent="0.25">
      <c r="A10" s="6">
        <v>2018</v>
      </c>
      <c r="B10" s="48">
        <f>'Cost Source Tab'!AR10</f>
        <v>9548.0246863817047</v>
      </c>
      <c r="D10" s="36">
        <f t="shared" si="0"/>
        <v>306530.73091501207</v>
      </c>
      <c r="E10" s="37">
        <f t="shared" si="1"/>
        <v>9548.0246863817047</v>
      </c>
      <c r="F10" s="37">
        <v>0</v>
      </c>
      <c r="G10" s="37">
        <f t="shared" si="2"/>
        <v>301633.60281556996</v>
      </c>
      <c r="H10" s="38">
        <v>0.02</v>
      </c>
      <c r="I10" s="37">
        <f t="shared" si="16"/>
        <v>6032.6720563113995</v>
      </c>
      <c r="J10" s="39">
        <f t="shared" si="3"/>
        <v>303015.37828494178</v>
      </c>
      <c r="L10" s="6">
        <v>2018</v>
      </c>
      <c r="M10" s="48">
        <f>'Cost Source Tab'!AU10</f>
        <v>71878.270401506496</v>
      </c>
      <c r="N10" s="37"/>
      <c r="O10" s="36">
        <f t="shared" si="4"/>
        <v>535262.85492146574</v>
      </c>
      <c r="P10" s="37">
        <f t="shared" si="5"/>
        <v>71878.270401506496</v>
      </c>
      <c r="Q10" s="37">
        <v>0</v>
      </c>
      <c r="R10" s="37">
        <f t="shared" si="13"/>
        <v>499119.997272846</v>
      </c>
      <c r="S10" s="38">
        <v>0.02</v>
      </c>
      <c r="T10" s="37">
        <f t="shared" si="17"/>
        <v>9982.3999454569202</v>
      </c>
      <c r="U10" s="39">
        <f t="shared" si="6"/>
        <v>473366.98446541617</v>
      </c>
      <c r="W10" s="6">
        <v>2018</v>
      </c>
      <c r="X10" s="48">
        <f>'Cost Source Tab'!AW10</f>
        <v>36980.770401506496</v>
      </c>
      <c r="Y10" s="37"/>
      <c r="Z10" s="36">
        <f t="shared" si="7"/>
        <v>491416.87021586573</v>
      </c>
      <c r="AA10" s="37">
        <f t="shared" si="8"/>
        <v>36980.770401506496</v>
      </c>
      <c r="AB10" s="37">
        <v>0</v>
      </c>
      <c r="AC10" s="37">
        <f t="shared" si="14"/>
        <v>472733.53255284595</v>
      </c>
      <c r="AD10" s="38">
        <v>0.02</v>
      </c>
      <c r="AE10" s="37">
        <f t="shared" si="18"/>
        <v>9454.6706510569184</v>
      </c>
      <c r="AF10" s="39">
        <f t="shared" si="9"/>
        <v>463890.77046541614</v>
      </c>
      <c r="AH10" s="6">
        <v>2018</v>
      </c>
      <c r="AI10" s="48">
        <f>'Cost Source Tab'!AV10</f>
        <v>30234.524686381705</v>
      </c>
      <c r="AJ10" s="37"/>
      <c r="AK10" s="36">
        <f t="shared" si="10"/>
        <v>445747.51349361223</v>
      </c>
      <c r="AL10" s="37">
        <f t="shared" si="11"/>
        <v>30234.524686381705</v>
      </c>
      <c r="AM10" s="37">
        <v>0</v>
      </c>
      <c r="AN10" s="37">
        <f t="shared" si="15"/>
        <v>430454.55541351787</v>
      </c>
      <c r="AO10" s="38">
        <v>0.02</v>
      </c>
      <c r="AP10" s="37">
        <f t="shared" si="19"/>
        <v>8609.0911082703569</v>
      </c>
      <c r="AQ10" s="39">
        <f t="shared" si="12"/>
        <v>424122.07991550089</v>
      </c>
    </row>
    <row r="11" spans="1:43" x14ac:dyDescent="0.25">
      <c r="A11" s="6">
        <v>2019</v>
      </c>
      <c r="B11" s="48">
        <f>'Cost Source Tab'!AR11</f>
        <v>8173.2751587902603</v>
      </c>
      <c r="D11" s="36">
        <f t="shared" si="0"/>
        <v>303015.37828494178</v>
      </c>
      <c r="E11" s="37">
        <f t="shared" si="1"/>
        <v>8173.2751587902603</v>
      </c>
      <c r="F11" s="37">
        <v>0</v>
      </c>
      <c r="G11" s="37">
        <f t="shared" si="2"/>
        <v>298806.77875503438</v>
      </c>
      <c r="H11" s="38">
        <v>0.02</v>
      </c>
      <c r="I11" s="37">
        <f t="shared" si="16"/>
        <v>5976.1355751006877</v>
      </c>
      <c r="J11" s="39">
        <f t="shared" si="3"/>
        <v>300818.23870125221</v>
      </c>
      <c r="L11" s="6">
        <v>2019</v>
      </c>
      <c r="M11" s="48">
        <f>'Cost Source Tab'!AU11</f>
        <v>67857.687107560574</v>
      </c>
      <c r="N11" s="37"/>
      <c r="O11" s="36">
        <f t="shared" si="4"/>
        <v>473366.98446541617</v>
      </c>
      <c r="P11" s="37">
        <f t="shared" si="5"/>
        <v>67857.687107560574</v>
      </c>
      <c r="Q11" s="37">
        <v>0</v>
      </c>
      <c r="R11" s="37">
        <f t="shared" si="13"/>
        <v>439258.85158445855</v>
      </c>
      <c r="S11" s="38">
        <v>0.02</v>
      </c>
      <c r="T11" s="37">
        <f t="shared" si="17"/>
        <v>8785.1770316891707</v>
      </c>
      <c r="U11" s="39">
        <f t="shared" si="6"/>
        <v>414294.47438954475</v>
      </c>
      <c r="W11" s="6">
        <v>2019</v>
      </c>
      <c r="X11" s="48">
        <f>'Cost Source Tab'!AW11</f>
        <v>58287.687107560574</v>
      </c>
      <c r="Y11" s="37"/>
      <c r="Z11" s="36">
        <f t="shared" si="7"/>
        <v>463890.77046541614</v>
      </c>
      <c r="AA11" s="37">
        <f t="shared" si="8"/>
        <v>58287.687107560574</v>
      </c>
      <c r="AB11" s="37">
        <v>0</v>
      </c>
      <c r="AC11" s="37">
        <f t="shared" si="14"/>
        <v>434569.5515844585</v>
      </c>
      <c r="AD11" s="38">
        <v>0.02</v>
      </c>
      <c r="AE11" s="37">
        <f t="shared" si="18"/>
        <v>8691.3910316891706</v>
      </c>
      <c r="AF11" s="39">
        <f t="shared" si="9"/>
        <v>414294.47438954475</v>
      </c>
      <c r="AH11" s="6">
        <v>2019</v>
      </c>
      <c r="AI11" s="48">
        <f>'Cost Source Tab'!AV11</f>
        <v>28341.27515879026</v>
      </c>
      <c r="AJ11" s="37"/>
      <c r="AK11" s="36">
        <f t="shared" si="10"/>
        <v>424122.07991550089</v>
      </c>
      <c r="AL11" s="37">
        <f t="shared" si="11"/>
        <v>28341.27515879026</v>
      </c>
      <c r="AM11" s="37">
        <v>0</v>
      </c>
      <c r="AN11" s="37">
        <f t="shared" si="15"/>
        <v>409784.18348570343</v>
      </c>
      <c r="AO11" s="38">
        <v>0.02</v>
      </c>
      <c r="AP11" s="37">
        <f t="shared" si="19"/>
        <v>8195.6836697140679</v>
      </c>
      <c r="AQ11" s="39">
        <f t="shared" si="12"/>
        <v>403976.48842642468</v>
      </c>
    </row>
    <row r="12" spans="1:43" x14ac:dyDescent="0.25">
      <c r="A12" s="6">
        <v>2020</v>
      </c>
      <c r="B12" s="48">
        <f>'Cost Source Tab'!AR12</f>
        <v>17763.227676843882</v>
      </c>
      <c r="D12" s="36">
        <f t="shared" si="0"/>
        <v>300818.23870125221</v>
      </c>
      <c r="E12" s="37">
        <f t="shared" si="1"/>
        <v>17763.227676843882</v>
      </c>
      <c r="F12" s="37">
        <v>0</v>
      </c>
      <c r="G12" s="37">
        <f t="shared" si="2"/>
        <v>291817.51567275979</v>
      </c>
      <c r="H12" s="38">
        <v>0.02</v>
      </c>
      <c r="I12" s="37">
        <f t="shared" si="16"/>
        <v>5836.3503134551956</v>
      </c>
      <c r="J12" s="39">
        <f t="shared" si="3"/>
        <v>288891.36133786355</v>
      </c>
      <c r="L12" s="6">
        <v>2020</v>
      </c>
      <c r="M12" s="48">
        <f>'Cost Source Tab'!AU12</f>
        <v>38508.330649091957</v>
      </c>
      <c r="N12" s="37"/>
      <c r="O12" s="36">
        <f t="shared" si="4"/>
        <v>414294.47438954475</v>
      </c>
      <c r="P12" s="37">
        <f t="shared" si="5"/>
        <v>38508.330649091957</v>
      </c>
      <c r="Q12" s="37">
        <v>0</v>
      </c>
      <c r="R12" s="37">
        <f t="shared" si="13"/>
        <v>394879.13390830148</v>
      </c>
      <c r="S12" s="38">
        <v>0.02</v>
      </c>
      <c r="T12" s="37">
        <f t="shared" si="17"/>
        <v>7897.5826781660298</v>
      </c>
      <c r="U12" s="39">
        <f t="shared" si="6"/>
        <v>383683.72641861881</v>
      </c>
      <c r="W12" s="6">
        <v>2020</v>
      </c>
      <c r="X12" s="48">
        <f>'Cost Source Tab'!AW12</f>
        <v>38508.330649091957</v>
      </c>
      <c r="Y12" s="37"/>
      <c r="Z12" s="36">
        <f t="shared" si="7"/>
        <v>414294.47438954475</v>
      </c>
      <c r="AA12" s="37">
        <f t="shared" si="8"/>
        <v>38508.330649091957</v>
      </c>
      <c r="AB12" s="37">
        <v>0</v>
      </c>
      <c r="AC12" s="37">
        <f t="shared" si="14"/>
        <v>394879.13390830148</v>
      </c>
      <c r="AD12" s="38">
        <v>0.02</v>
      </c>
      <c r="AE12" s="37">
        <f t="shared" si="18"/>
        <v>7897.5826781660298</v>
      </c>
      <c r="AF12" s="39">
        <f t="shared" si="9"/>
        <v>383683.72641861881</v>
      </c>
      <c r="AH12" s="6">
        <v>2020</v>
      </c>
      <c r="AI12" s="48">
        <f>'Cost Source Tab'!AV12</f>
        <v>28088.227676843882</v>
      </c>
      <c r="AJ12" s="37"/>
      <c r="AK12" s="36">
        <f t="shared" si="10"/>
        <v>403976.48842642468</v>
      </c>
      <c r="AL12" s="37">
        <f t="shared" si="11"/>
        <v>28088.227676843882</v>
      </c>
      <c r="AM12" s="37">
        <v>0</v>
      </c>
      <c r="AN12" s="37">
        <f t="shared" si="15"/>
        <v>389773.28345189994</v>
      </c>
      <c r="AO12" s="38">
        <v>0.02</v>
      </c>
      <c r="AP12" s="37">
        <f t="shared" si="19"/>
        <v>7795.4656690379989</v>
      </c>
      <c r="AQ12" s="39">
        <f t="shared" si="12"/>
        <v>383683.72641861881</v>
      </c>
    </row>
    <row r="13" spans="1:43" x14ac:dyDescent="0.25">
      <c r="A13" s="6">
        <v>2021</v>
      </c>
      <c r="B13" s="48">
        <f>'Cost Source Tab'!AR13</f>
        <v>5240.8477991101981</v>
      </c>
      <c r="D13" s="36">
        <f t="shared" si="0"/>
        <v>288891.36133786355</v>
      </c>
      <c r="E13" s="37">
        <f t="shared" si="1"/>
        <v>5240.8477991101981</v>
      </c>
      <c r="F13" s="37">
        <v>0</v>
      </c>
      <c r="G13" s="37">
        <f t="shared" si="2"/>
        <v>286154.1398302145</v>
      </c>
      <c r="H13" s="38">
        <v>0.02</v>
      </c>
      <c r="I13" s="37">
        <f t="shared" si="16"/>
        <v>5723.0827966042898</v>
      </c>
      <c r="J13" s="39">
        <f t="shared" si="3"/>
        <v>289373.59633535764</v>
      </c>
      <c r="L13" s="6">
        <v>2021</v>
      </c>
      <c r="M13" s="48">
        <f>'Cost Source Tab'!AU13</f>
        <v>9236.9019944387401</v>
      </c>
      <c r="N13" s="37"/>
      <c r="O13" s="36">
        <f t="shared" si="4"/>
        <v>383683.72641861881</v>
      </c>
      <c r="P13" s="37">
        <f t="shared" si="5"/>
        <v>9236.9019944387401</v>
      </c>
      <c r="Q13" s="37">
        <v>0</v>
      </c>
      <c r="R13" s="37">
        <f t="shared" si="13"/>
        <v>378910.61802628665</v>
      </c>
      <c r="S13" s="38">
        <v>0.02</v>
      </c>
      <c r="T13" s="37">
        <f t="shared" si="17"/>
        <v>7578.2123605257329</v>
      </c>
      <c r="U13" s="39">
        <f t="shared" si="6"/>
        <v>382025.03678470582</v>
      </c>
      <c r="W13" s="6">
        <v>2021</v>
      </c>
      <c r="X13" s="48">
        <f>'Cost Source Tab'!AW13</f>
        <v>9236.9019944387401</v>
      </c>
      <c r="Y13" s="37"/>
      <c r="Z13" s="36">
        <f t="shared" si="7"/>
        <v>383683.72641861881</v>
      </c>
      <c r="AA13" s="37">
        <f t="shared" si="8"/>
        <v>9236.9019944387401</v>
      </c>
      <c r="AB13" s="37">
        <v>0</v>
      </c>
      <c r="AC13" s="37">
        <f t="shared" si="14"/>
        <v>378910.61802628665</v>
      </c>
      <c r="AD13" s="38">
        <v>0.02</v>
      </c>
      <c r="AE13" s="37">
        <f t="shared" si="18"/>
        <v>7578.2123605257329</v>
      </c>
      <c r="AF13" s="39">
        <f t="shared" si="9"/>
        <v>382025.03678470582</v>
      </c>
      <c r="AH13" s="6">
        <v>2021</v>
      </c>
      <c r="AI13" s="48">
        <f>'Cost Source Tab'!AV13</f>
        <v>9236.9019944387401</v>
      </c>
      <c r="AJ13" s="37"/>
      <c r="AK13" s="36">
        <f t="shared" si="10"/>
        <v>383683.72641861881</v>
      </c>
      <c r="AL13" s="37">
        <f t="shared" si="11"/>
        <v>9236.9019944387401</v>
      </c>
      <c r="AM13" s="37">
        <v>0</v>
      </c>
      <c r="AN13" s="37">
        <f t="shared" si="15"/>
        <v>378910.61802628665</v>
      </c>
      <c r="AO13" s="38">
        <v>0.02</v>
      </c>
      <c r="AP13" s="37">
        <f t="shared" si="19"/>
        <v>7578.2123605257329</v>
      </c>
      <c r="AQ13" s="39">
        <f t="shared" si="12"/>
        <v>382025.03678470582</v>
      </c>
    </row>
    <row r="14" spans="1:43" x14ac:dyDescent="0.25">
      <c r="A14" s="6">
        <v>2022</v>
      </c>
      <c r="B14" s="48">
        <f>'Cost Source Tab'!AR14</f>
        <v>5190.8477991101981</v>
      </c>
      <c r="D14" s="36">
        <f t="shared" si="0"/>
        <v>289373.59633535764</v>
      </c>
      <c r="E14" s="37">
        <f t="shared" si="1"/>
        <v>5190.8477991101981</v>
      </c>
      <c r="F14" s="37">
        <v>0</v>
      </c>
      <c r="G14" s="37">
        <f t="shared" si="2"/>
        <v>286661.16787748516</v>
      </c>
      <c r="H14" s="38">
        <v>0.02</v>
      </c>
      <c r="I14" s="37">
        <f t="shared" si="16"/>
        <v>5733.223357549703</v>
      </c>
      <c r="J14" s="39">
        <f t="shared" si="3"/>
        <v>289915.9718937971</v>
      </c>
      <c r="L14" s="6">
        <v>2022</v>
      </c>
      <c r="M14" s="48">
        <f>'Cost Source Tab'!AU14</f>
        <v>9186.9019944387401</v>
      </c>
      <c r="N14" s="37"/>
      <c r="O14" s="36">
        <f t="shared" si="4"/>
        <v>382025.03678470582</v>
      </c>
      <c r="P14" s="37">
        <f t="shared" si="5"/>
        <v>9186.9019944387401</v>
      </c>
      <c r="Q14" s="37">
        <v>0</v>
      </c>
      <c r="R14" s="37">
        <f t="shared" si="13"/>
        <v>377277.59493241203</v>
      </c>
      <c r="S14" s="38">
        <v>0.02</v>
      </c>
      <c r="T14" s="37">
        <f t="shared" si="17"/>
        <v>7545.5518986482411</v>
      </c>
      <c r="U14" s="39">
        <f t="shared" si="6"/>
        <v>380383.68668891536</v>
      </c>
      <c r="W14" s="6">
        <v>2022</v>
      </c>
      <c r="X14" s="48">
        <f>'Cost Source Tab'!AW14</f>
        <v>9186.9019944387401</v>
      </c>
      <c r="Y14" s="37"/>
      <c r="Z14" s="36">
        <f t="shared" si="7"/>
        <v>382025.03678470582</v>
      </c>
      <c r="AA14" s="37">
        <f t="shared" si="8"/>
        <v>9186.9019944387401</v>
      </c>
      <c r="AB14" s="37">
        <v>0</v>
      </c>
      <c r="AC14" s="37">
        <f t="shared" si="14"/>
        <v>377277.59493241203</v>
      </c>
      <c r="AD14" s="38">
        <v>0.02</v>
      </c>
      <c r="AE14" s="37">
        <f t="shared" si="18"/>
        <v>7545.5518986482411</v>
      </c>
      <c r="AF14" s="39">
        <f t="shared" si="9"/>
        <v>380383.68668891536</v>
      </c>
      <c r="AH14" s="6">
        <v>2022</v>
      </c>
      <c r="AI14" s="48">
        <f>'Cost Source Tab'!AV14</f>
        <v>9186.9019944387401</v>
      </c>
      <c r="AJ14" s="37"/>
      <c r="AK14" s="36">
        <f t="shared" si="10"/>
        <v>382025.03678470582</v>
      </c>
      <c r="AL14" s="37">
        <f t="shared" si="11"/>
        <v>9186.9019944387401</v>
      </c>
      <c r="AM14" s="37">
        <v>0</v>
      </c>
      <c r="AN14" s="37">
        <f t="shared" si="15"/>
        <v>377277.59493241203</v>
      </c>
      <c r="AO14" s="38">
        <v>0.02</v>
      </c>
      <c r="AP14" s="37">
        <f t="shared" si="19"/>
        <v>7545.5518986482411</v>
      </c>
      <c r="AQ14" s="39">
        <f t="shared" si="12"/>
        <v>380383.68668891536</v>
      </c>
    </row>
    <row r="15" spans="1:43" x14ac:dyDescent="0.25">
      <c r="A15" s="6">
        <v>2023</v>
      </c>
      <c r="B15" s="48">
        <f>'Cost Source Tab'!AR15</f>
        <v>5190.8477991101981</v>
      </c>
      <c r="D15" s="36">
        <f t="shared" si="0"/>
        <v>289915.9718937971</v>
      </c>
      <c r="E15" s="37">
        <f t="shared" si="1"/>
        <v>5190.8477991101981</v>
      </c>
      <c r="F15" s="37">
        <v>0</v>
      </c>
      <c r="G15" s="37">
        <f t="shared" si="2"/>
        <v>287203.32214846706</v>
      </c>
      <c r="H15" s="38">
        <v>0.02</v>
      </c>
      <c r="I15" s="37">
        <f t="shared" si="16"/>
        <v>5744.0664429693416</v>
      </c>
      <c r="J15" s="39">
        <f t="shared" si="3"/>
        <v>290469.19053765619</v>
      </c>
      <c r="L15" s="6">
        <v>2023</v>
      </c>
      <c r="M15" s="48">
        <f>'Cost Source Tab'!AU15</f>
        <v>9186.9019944387401</v>
      </c>
      <c r="N15" s="37"/>
      <c r="O15" s="36">
        <f t="shared" si="4"/>
        <v>380383.68668891536</v>
      </c>
      <c r="P15" s="37">
        <f t="shared" si="5"/>
        <v>9186.9019944387401</v>
      </c>
      <c r="Q15" s="37">
        <v>0</v>
      </c>
      <c r="R15" s="37">
        <f t="shared" si="13"/>
        <v>375636.91450210335</v>
      </c>
      <c r="S15" s="38">
        <v>0.02</v>
      </c>
      <c r="T15" s="37">
        <f t="shared" si="17"/>
        <v>7512.7382900420671</v>
      </c>
      <c r="U15" s="39">
        <f t="shared" si="6"/>
        <v>378709.52298451873</v>
      </c>
      <c r="W15" s="6">
        <v>2023</v>
      </c>
      <c r="X15" s="48">
        <f>'Cost Source Tab'!AW15</f>
        <v>9186.9019944387401</v>
      </c>
      <c r="Y15" s="37"/>
      <c r="Z15" s="36">
        <f t="shared" si="7"/>
        <v>380383.68668891536</v>
      </c>
      <c r="AA15" s="37">
        <f t="shared" si="8"/>
        <v>9186.9019944387401</v>
      </c>
      <c r="AB15" s="37">
        <v>0</v>
      </c>
      <c r="AC15" s="37">
        <f t="shared" si="14"/>
        <v>375636.91450210335</v>
      </c>
      <c r="AD15" s="38">
        <v>0.02</v>
      </c>
      <c r="AE15" s="37">
        <f t="shared" si="18"/>
        <v>7512.7382900420671</v>
      </c>
      <c r="AF15" s="39">
        <f t="shared" si="9"/>
        <v>378709.52298451873</v>
      </c>
      <c r="AH15" s="6">
        <v>2023</v>
      </c>
      <c r="AI15" s="48">
        <f>'Cost Source Tab'!AV15</f>
        <v>9186.9019944387401</v>
      </c>
      <c r="AJ15" s="37"/>
      <c r="AK15" s="36">
        <f t="shared" si="10"/>
        <v>380383.68668891536</v>
      </c>
      <c r="AL15" s="37">
        <f t="shared" si="11"/>
        <v>9186.9019944387401</v>
      </c>
      <c r="AM15" s="37">
        <v>0</v>
      </c>
      <c r="AN15" s="37">
        <f t="shared" si="15"/>
        <v>375636.91450210335</v>
      </c>
      <c r="AO15" s="38">
        <v>0.02</v>
      </c>
      <c r="AP15" s="37">
        <f t="shared" si="19"/>
        <v>7512.7382900420671</v>
      </c>
      <c r="AQ15" s="39">
        <f t="shared" si="12"/>
        <v>378709.52298451873</v>
      </c>
    </row>
    <row r="16" spans="1:43" x14ac:dyDescent="0.25">
      <c r="A16" s="6">
        <v>2024</v>
      </c>
      <c r="B16" s="48">
        <f>'Cost Source Tab'!AR16</f>
        <v>3649.6779026694048</v>
      </c>
      <c r="D16" s="36">
        <f t="shared" si="0"/>
        <v>290469.19053765619</v>
      </c>
      <c r="E16" s="37">
        <f t="shared" si="1"/>
        <v>3649.6779026694048</v>
      </c>
      <c r="F16" s="37">
        <v>0</v>
      </c>
      <c r="G16" s="37">
        <f t="shared" si="2"/>
        <v>288526.58563300187</v>
      </c>
      <c r="H16" s="38">
        <v>0.02</v>
      </c>
      <c r="I16" s="37">
        <f t="shared" si="16"/>
        <v>5770.5317126600376</v>
      </c>
      <c r="J16" s="39">
        <f t="shared" si="3"/>
        <v>292590.04434764682</v>
      </c>
      <c r="L16" s="6">
        <v>2024</v>
      </c>
      <c r="M16" s="48">
        <f>'Cost Source Tab'!AU16</f>
        <v>7656.6801916837794</v>
      </c>
      <c r="N16" s="37"/>
      <c r="O16" s="36">
        <f t="shared" si="4"/>
        <v>378709.52298451873</v>
      </c>
      <c r="P16" s="37">
        <f t="shared" si="5"/>
        <v>7656.6801916837794</v>
      </c>
      <c r="Q16" s="37">
        <v>0</v>
      </c>
      <c r="R16" s="37">
        <f t="shared" si="13"/>
        <v>374728.23258966068</v>
      </c>
      <c r="S16" s="38">
        <v>0.02</v>
      </c>
      <c r="T16" s="37">
        <f t="shared" si="17"/>
        <v>7494.5646517932137</v>
      </c>
      <c r="U16" s="39">
        <f t="shared" si="6"/>
        <v>378547.40744462819</v>
      </c>
      <c r="W16" s="6">
        <v>2024</v>
      </c>
      <c r="X16" s="48">
        <f>'Cost Source Tab'!AW16</f>
        <v>7656.6801916837794</v>
      </c>
      <c r="Y16" s="37"/>
      <c r="Z16" s="36">
        <f t="shared" si="7"/>
        <v>378709.52298451873</v>
      </c>
      <c r="AA16" s="37">
        <f t="shared" si="8"/>
        <v>7656.6801916837794</v>
      </c>
      <c r="AB16" s="37">
        <v>0</v>
      </c>
      <c r="AC16" s="37">
        <f t="shared" si="14"/>
        <v>374728.23258966068</v>
      </c>
      <c r="AD16" s="38">
        <v>0.02</v>
      </c>
      <c r="AE16" s="37">
        <f t="shared" si="18"/>
        <v>7494.5646517932137</v>
      </c>
      <c r="AF16" s="39">
        <f t="shared" si="9"/>
        <v>378547.40744462819</v>
      </c>
      <c r="AH16" s="6">
        <v>2024</v>
      </c>
      <c r="AI16" s="48">
        <f>'Cost Source Tab'!AV16</f>
        <v>7656.6801916837794</v>
      </c>
      <c r="AJ16" s="37"/>
      <c r="AK16" s="36">
        <f t="shared" si="10"/>
        <v>378709.52298451873</v>
      </c>
      <c r="AL16" s="37">
        <f t="shared" si="11"/>
        <v>7656.6801916837794</v>
      </c>
      <c r="AM16" s="37">
        <v>0</v>
      </c>
      <c r="AN16" s="37">
        <f t="shared" si="15"/>
        <v>374728.23258966068</v>
      </c>
      <c r="AO16" s="38">
        <v>0.02</v>
      </c>
      <c r="AP16" s="37">
        <f t="shared" si="19"/>
        <v>7494.5646517932137</v>
      </c>
      <c r="AQ16" s="39">
        <f t="shared" si="12"/>
        <v>378547.40744462819</v>
      </c>
    </row>
    <row r="17" spans="1:43" x14ac:dyDescent="0.25">
      <c r="A17" s="6">
        <v>2025</v>
      </c>
      <c r="B17" s="48">
        <f>'Cost Source Tab'!AR17</f>
        <v>3590.8477991101981</v>
      </c>
      <c r="D17" s="36">
        <f t="shared" si="0"/>
        <v>292590.04434764682</v>
      </c>
      <c r="E17" s="37">
        <f t="shared" si="1"/>
        <v>3590.8477991101981</v>
      </c>
      <c r="F17" s="37">
        <v>0</v>
      </c>
      <c r="G17" s="37">
        <f t="shared" si="2"/>
        <v>290675.9771920949</v>
      </c>
      <c r="H17" s="38">
        <v>0.02</v>
      </c>
      <c r="I17" s="37">
        <f t="shared" si="16"/>
        <v>5813.5195438418978</v>
      </c>
      <c r="J17" s="39">
        <f t="shared" si="3"/>
        <v>294812.71609237848</v>
      </c>
      <c r="K17"/>
      <c r="L17" s="6">
        <v>2025</v>
      </c>
      <c r="M17" s="48">
        <f>'Cost Source Tab'!AU17</f>
        <v>7586.9019944387401</v>
      </c>
      <c r="N17" s="37"/>
      <c r="O17" s="36">
        <f t="shared" si="4"/>
        <v>378547.40744462819</v>
      </c>
      <c r="P17" s="37">
        <f t="shared" si="5"/>
        <v>7586.9019944387401</v>
      </c>
      <c r="Q17" s="37">
        <v>0</v>
      </c>
      <c r="R17" s="37">
        <f t="shared" si="13"/>
        <v>374601.05805636541</v>
      </c>
      <c r="S17" s="38">
        <v>0.02</v>
      </c>
      <c r="T17" s="37">
        <f t="shared" si="17"/>
        <v>7492.021161127308</v>
      </c>
      <c r="U17" s="39">
        <f t="shared" si="6"/>
        <v>378452.52661131677</v>
      </c>
      <c r="W17" s="6">
        <v>2025</v>
      </c>
      <c r="X17" s="48">
        <f>'Cost Source Tab'!AW17</f>
        <v>7586.9019944387401</v>
      </c>
      <c r="Y17" s="37"/>
      <c r="Z17" s="36">
        <f t="shared" si="7"/>
        <v>378547.40744462819</v>
      </c>
      <c r="AA17" s="37">
        <f t="shared" si="8"/>
        <v>7586.9019944387401</v>
      </c>
      <c r="AB17" s="37">
        <v>0</v>
      </c>
      <c r="AC17" s="37">
        <f t="shared" si="14"/>
        <v>374601.05805636541</v>
      </c>
      <c r="AD17" s="38">
        <v>0.02</v>
      </c>
      <c r="AE17" s="37">
        <f t="shared" si="18"/>
        <v>7492.021161127308</v>
      </c>
      <c r="AF17" s="39">
        <f t="shared" si="9"/>
        <v>378452.52661131677</v>
      </c>
      <c r="AH17" s="6">
        <v>2025</v>
      </c>
      <c r="AI17" s="48">
        <f>'Cost Source Tab'!AV17</f>
        <v>7586.9019944387401</v>
      </c>
      <c r="AJ17" s="37"/>
      <c r="AK17" s="36">
        <f t="shared" si="10"/>
        <v>378547.40744462819</v>
      </c>
      <c r="AL17" s="37">
        <f t="shared" si="11"/>
        <v>7586.9019944387401</v>
      </c>
      <c r="AM17" s="37">
        <v>0</v>
      </c>
      <c r="AN17" s="37">
        <f t="shared" si="15"/>
        <v>374601.05805636541</v>
      </c>
      <c r="AO17" s="38">
        <v>0.02</v>
      </c>
      <c r="AP17" s="37">
        <f t="shared" si="19"/>
        <v>7492.021161127308</v>
      </c>
      <c r="AQ17" s="39">
        <f t="shared" si="12"/>
        <v>378452.52661131677</v>
      </c>
    </row>
    <row r="18" spans="1:43" x14ac:dyDescent="0.25">
      <c r="A18" s="6">
        <v>2026</v>
      </c>
      <c r="B18" s="48">
        <f>'Cost Source Tab'!AR18</f>
        <v>3732.7477991101982</v>
      </c>
      <c r="D18" s="36">
        <f t="shared" si="0"/>
        <v>294812.71609237848</v>
      </c>
      <c r="E18" s="37">
        <f t="shared" si="1"/>
        <v>3732.7477991101982</v>
      </c>
      <c r="F18" s="37">
        <v>0</v>
      </c>
      <c r="G18" s="37">
        <f t="shared" si="2"/>
        <v>292826.82104137796</v>
      </c>
      <c r="H18" s="38">
        <v>0.02</v>
      </c>
      <c r="I18" s="37">
        <f t="shared" si="16"/>
        <v>5856.5364208275596</v>
      </c>
      <c r="J18" s="39">
        <f t="shared" si="3"/>
        <v>296936.50471409585</v>
      </c>
      <c r="K18"/>
      <c r="L18" s="6">
        <v>2026</v>
      </c>
      <c r="M18" s="48">
        <f>'Cost Source Tab'!AU18</f>
        <v>7728.8019944387397</v>
      </c>
      <c r="N18" s="37"/>
      <c r="O18" s="36">
        <f t="shared" si="4"/>
        <v>378452.52661131677</v>
      </c>
      <c r="P18" s="37">
        <f t="shared" si="5"/>
        <v>7728.8019944387397</v>
      </c>
      <c r="Q18" s="37">
        <v>0</v>
      </c>
      <c r="R18" s="37">
        <f t="shared" si="13"/>
        <v>374435.29488149268</v>
      </c>
      <c r="S18" s="38">
        <v>0.02</v>
      </c>
      <c r="T18" s="37">
        <f t="shared" si="17"/>
        <v>7488.705897629854</v>
      </c>
      <c r="U18" s="39">
        <f t="shared" si="6"/>
        <v>378212.43051450787</v>
      </c>
      <c r="W18" s="6">
        <v>2026</v>
      </c>
      <c r="X18" s="48">
        <f>'Cost Source Tab'!AW18</f>
        <v>7728.8019944387397</v>
      </c>
      <c r="Y18" s="37"/>
      <c r="Z18" s="36">
        <f t="shared" si="7"/>
        <v>378452.52661131677</v>
      </c>
      <c r="AA18" s="37">
        <f t="shared" si="8"/>
        <v>7728.8019944387397</v>
      </c>
      <c r="AB18" s="37">
        <v>0</v>
      </c>
      <c r="AC18" s="37">
        <f t="shared" si="14"/>
        <v>374435.29488149268</v>
      </c>
      <c r="AD18" s="38">
        <v>0.02</v>
      </c>
      <c r="AE18" s="37">
        <f t="shared" si="18"/>
        <v>7488.705897629854</v>
      </c>
      <c r="AF18" s="39">
        <f t="shared" si="9"/>
        <v>378212.43051450787</v>
      </c>
      <c r="AH18" s="6">
        <v>2026</v>
      </c>
      <c r="AI18" s="48">
        <f>'Cost Source Tab'!AV18</f>
        <v>7728.8019944387397</v>
      </c>
      <c r="AJ18" s="37"/>
      <c r="AK18" s="36">
        <f t="shared" si="10"/>
        <v>378452.52661131677</v>
      </c>
      <c r="AL18" s="37">
        <f t="shared" si="11"/>
        <v>7728.8019944387397</v>
      </c>
      <c r="AM18" s="37">
        <v>0</v>
      </c>
      <c r="AN18" s="37">
        <f t="shared" si="15"/>
        <v>374435.29488149268</v>
      </c>
      <c r="AO18" s="38">
        <v>0.02</v>
      </c>
      <c r="AP18" s="37">
        <f t="shared" si="19"/>
        <v>7488.705897629854</v>
      </c>
      <c r="AQ18" s="39">
        <f t="shared" si="12"/>
        <v>378212.43051450787</v>
      </c>
    </row>
    <row r="19" spans="1:43" x14ac:dyDescent="0.25">
      <c r="A19" s="6">
        <v>2027</v>
      </c>
      <c r="B19" s="48">
        <f>'Cost Source Tab'!AR19</f>
        <v>3782.7477991101982</v>
      </c>
      <c r="D19" s="36">
        <f t="shared" si="0"/>
        <v>296936.50471409585</v>
      </c>
      <c r="E19" s="37">
        <f t="shared" si="1"/>
        <v>3782.7477991101982</v>
      </c>
      <c r="F19" s="37">
        <v>0</v>
      </c>
      <c r="G19" s="37">
        <f t="shared" si="2"/>
        <v>294924.75336418801</v>
      </c>
      <c r="H19" s="38">
        <v>0.02</v>
      </c>
      <c r="I19" s="37">
        <f t="shared" si="16"/>
        <v>5898.4950672837604</v>
      </c>
      <c r="J19" s="39">
        <f t="shared" si="3"/>
        <v>299052.2519822694</v>
      </c>
      <c r="K19"/>
      <c r="L19" s="6">
        <v>2027</v>
      </c>
      <c r="M19" s="48">
        <f>'Cost Source Tab'!AU19</f>
        <v>7778.8019944387397</v>
      </c>
      <c r="N19" s="37"/>
      <c r="O19" s="36">
        <f t="shared" si="4"/>
        <v>378212.43051450787</v>
      </c>
      <c r="P19" s="37">
        <f t="shared" si="5"/>
        <v>7778.8019944387397</v>
      </c>
      <c r="Q19" s="37">
        <v>0</v>
      </c>
      <c r="R19" s="37">
        <f t="shared" si="13"/>
        <v>374170.30694302602</v>
      </c>
      <c r="S19" s="38">
        <v>0.02</v>
      </c>
      <c r="T19" s="37">
        <f t="shared" si="17"/>
        <v>7483.4061388605205</v>
      </c>
      <c r="U19" s="39">
        <f t="shared" si="6"/>
        <v>377917.03465892962</v>
      </c>
      <c r="W19" s="6">
        <v>2027</v>
      </c>
      <c r="X19" s="48">
        <f>'Cost Source Tab'!AW19</f>
        <v>7778.8019944387397</v>
      </c>
      <c r="Y19" s="37"/>
      <c r="Z19" s="36">
        <f t="shared" si="7"/>
        <v>378212.43051450787</v>
      </c>
      <c r="AA19" s="37">
        <f t="shared" si="8"/>
        <v>7778.8019944387397</v>
      </c>
      <c r="AB19" s="37">
        <v>0</v>
      </c>
      <c r="AC19" s="37">
        <f t="shared" si="14"/>
        <v>374170.30694302602</v>
      </c>
      <c r="AD19" s="38">
        <v>0.02</v>
      </c>
      <c r="AE19" s="37">
        <f t="shared" si="18"/>
        <v>7483.4061388605205</v>
      </c>
      <c r="AF19" s="39">
        <f t="shared" si="9"/>
        <v>377917.03465892962</v>
      </c>
      <c r="AH19" s="6">
        <v>2027</v>
      </c>
      <c r="AI19" s="48">
        <f>'Cost Source Tab'!AV19</f>
        <v>7778.8019944387397</v>
      </c>
      <c r="AJ19" s="37"/>
      <c r="AK19" s="36">
        <f t="shared" si="10"/>
        <v>378212.43051450787</v>
      </c>
      <c r="AL19" s="37">
        <f t="shared" si="11"/>
        <v>7778.8019944387397</v>
      </c>
      <c r="AM19" s="37">
        <v>0</v>
      </c>
      <c r="AN19" s="37">
        <f t="shared" si="15"/>
        <v>374170.30694302602</v>
      </c>
      <c r="AO19" s="38">
        <v>0.02</v>
      </c>
      <c r="AP19" s="37">
        <f t="shared" si="19"/>
        <v>7483.4061388605205</v>
      </c>
      <c r="AQ19" s="39">
        <f t="shared" si="12"/>
        <v>377917.03465892962</v>
      </c>
    </row>
    <row r="20" spans="1:43" x14ac:dyDescent="0.25">
      <c r="A20" s="6">
        <v>2028</v>
      </c>
      <c r="B20" s="48">
        <f>'Cost Source Tab'!AR20</f>
        <v>3741.5779026694049</v>
      </c>
      <c r="D20" s="36">
        <f t="shared" si="0"/>
        <v>299052.2519822694</v>
      </c>
      <c r="E20" s="37">
        <f t="shared" si="1"/>
        <v>3741.5779026694049</v>
      </c>
      <c r="F20" s="37">
        <v>0</v>
      </c>
      <c r="G20" s="37">
        <f t="shared" si="2"/>
        <v>297060.21396401065</v>
      </c>
      <c r="H20" s="38">
        <v>0.02</v>
      </c>
      <c r="I20" s="37">
        <f t="shared" si="16"/>
        <v>5941.2042792802131</v>
      </c>
      <c r="J20" s="39">
        <f t="shared" si="3"/>
        <v>301251.87835888023</v>
      </c>
      <c r="K20"/>
      <c r="L20" s="6">
        <v>2028</v>
      </c>
      <c r="M20" s="48">
        <f>'Cost Source Tab'!AU20</f>
        <v>7748.580191683779</v>
      </c>
      <c r="N20" s="37"/>
      <c r="O20" s="36">
        <f t="shared" si="4"/>
        <v>377917.03465892962</v>
      </c>
      <c r="P20" s="37">
        <f t="shared" si="5"/>
        <v>7748.580191683779</v>
      </c>
      <c r="Q20" s="37">
        <v>0</v>
      </c>
      <c r="R20" s="37">
        <f t="shared" si="13"/>
        <v>373890.13634417171</v>
      </c>
      <c r="S20" s="38">
        <v>0.02</v>
      </c>
      <c r="T20" s="37">
        <f t="shared" si="17"/>
        <v>7477.8027268834339</v>
      </c>
      <c r="U20" s="39">
        <f t="shared" si="6"/>
        <v>377646.25719412928</v>
      </c>
      <c r="W20" s="6">
        <v>2028</v>
      </c>
      <c r="X20" s="48">
        <f>'Cost Source Tab'!AW20</f>
        <v>7748.580191683779</v>
      </c>
      <c r="Y20" s="37"/>
      <c r="Z20" s="36">
        <f t="shared" si="7"/>
        <v>377917.03465892962</v>
      </c>
      <c r="AA20" s="37">
        <f t="shared" si="8"/>
        <v>7748.580191683779</v>
      </c>
      <c r="AB20" s="37">
        <v>0</v>
      </c>
      <c r="AC20" s="37">
        <f t="shared" si="14"/>
        <v>373890.13634417171</v>
      </c>
      <c r="AD20" s="38">
        <v>0.02</v>
      </c>
      <c r="AE20" s="37">
        <f t="shared" si="18"/>
        <v>7477.8027268834339</v>
      </c>
      <c r="AF20" s="39">
        <f t="shared" si="9"/>
        <v>377646.25719412928</v>
      </c>
      <c r="AH20" s="6">
        <v>2028</v>
      </c>
      <c r="AI20" s="48">
        <f>'Cost Source Tab'!AV20</f>
        <v>7748.580191683779</v>
      </c>
      <c r="AJ20" s="37"/>
      <c r="AK20" s="36">
        <f t="shared" si="10"/>
        <v>377917.03465892962</v>
      </c>
      <c r="AL20" s="37">
        <f t="shared" si="11"/>
        <v>7748.580191683779</v>
      </c>
      <c r="AM20" s="37">
        <v>0</v>
      </c>
      <c r="AN20" s="37">
        <f t="shared" si="15"/>
        <v>373890.13634417171</v>
      </c>
      <c r="AO20" s="38">
        <v>0.02</v>
      </c>
      <c r="AP20" s="37">
        <f t="shared" si="19"/>
        <v>7477.8027268834339</v>
      </c>
      <c r="AQ20" s="39">
        <f t="shared" si="12"/>
        <v>377646.25719412928</v>
      </c>
    </row>
    <row r="21" spans="1:43" x14ac:dyDescent="0.25">
      <c r="A21" s="6">
        <v>2029</v>
      </c>
      <c r="B21" s="48">
        <f>'Cost Source Tab'!AR21</f>
        <v>3732.7477991101982</v>
      </c>
      <c r="D21" s="36">
        <f t="shared" si="0"/>
        <v>301251.87835888023</v>
      </c>
      <c r="E21" s="37">
        <f t="shared" si="1"/>
        <v>3732.7477991101982</v>
      </c>
      <c r="F21" s="37">
        <v>0</v>
      </c>
      <c r="G21" s="37">
        <f t="shared" si="2"/>
        <v>299263.35615069221</v>
      </c>
      <c r="H21" s="38">
        <v>0.02</v>
      </c>
      <c r="I21" s="37">
        <f t="shared" si="16"/>
        <v>5985.267123013844</v>
      </c>
      <c r="J21" s="39">
        <f t="shared" si="3"/>
        <v>303504.39768278389</v>
      </c>
      <c r="K21"/>
      <c r="L21" s="6">
        <v>2029</v>
      </c>
      <c r="M21" s="48">
        <f>'Cost Source Tab'!AU21</f>
        <v>7728.8019944387397</v>
      </c>
      <c r="N21" s="37"/>
      <c r="O21" s="36">
        <f t="shared" si="4"/>
        <v>377646.25719412928</v>
      </c>
      <c r="P21" s="37">
        <f t="shared" si="5"/>
        <v>7728.8019944387397</v>
      </c>
      <c r="Q21" s="37">
        <v>0</v>
      </c>
      <c r="R21" s="37">
        <f t="shared" si="13"/>
        <v>373629.35441959579</v>
      </c>
      <c r="S21" s="38">
        <v>0.02</v>
      </c>
      <c r="T21" s="37">
        <f t="shared" si="17"/>
        <v>7472.587088391916</v>
      </c>
      <c r="U21" s="39">
        <f t="shared" si="6"/>
        <v>377390.04228808248</v>
      </c>
      <c r="W21" s="6">
        <v>2029</v>
      </c>
      <c r="X21" s="48">
        <f>'Cost Source Tab'!AW21</f>
        <v>7728.8019944387397</v>
      </c>
      <c r="Y21" s="37"/>
      <c r="Z21" s="36">
        <f t="shared" si="7"/>
        <v>377646.25719412928</v>
      </c>
      <c r="AA21" s="37">
        <f t="shared" si="8"/>
        <v>7728.8019944387397</v>
      </c>
      <c r="AB21" s="37">
        <v>0</v>
      </c>
      <c r="AC21" s="37">
        <f t="shared" si="14"/>
        <v>373629.35441959579</v>
      </c>
      <c r="AD21" s="38">
        <v>0.02</v>
      </c>
      <c r="AE21" s="37">
        <f t="shared" si="18"/>
        <v>7472.587088391916</v>
      </c>
      <c r="AF21" s="39">
        <f t="shared" si="9"/>
        <v>377390.04228808248</v>
      </c>
      <c r="AH21" s="6">
        <v>2029</v>
      </c>
      <c r="AI21" s="48">
        <f>'Cost Source Tab'!AV21</f>
        <v>7728.8019944387397</v>
      </c>
      <c r="AJ21" s="37"/>
      <c r="AK21" s="36">
        <f t="shared" si="10"/>
        <v>377646.25719412928</v>
      </c>
      <c r="AL21" s="37">
        <f t="shared" si="11"/>
        <v>7728.8019944387397</v>
      </c>
      <c r="AM21" s="37">
        <v>0</v>
      </c>
      <c r="AN21" s="37">
        <f t="shared" si="15"/>
        <v>373629.35441959579</v>
      </c>
      <c r="AO21" s="38">
        <v>0.02</v>
      </c>
      <c r="AP21" s="37">
        <f t="shared" si="19"/>
        <v>7472.587088391916</v>
      </c>
      <c r="AQ21" s="39">
        <f t="shared" si="12"/>
        <v>377390.04228808248</v>
      </c>
    </row>
    <row r="22" spans="1:43" x14ac:dyDescent="0.25">
      <c r="A22" s="6">
        <v>2030</v>
      </c>
      <c r="B22" s="48">
        <f>'Cost Source Tab'!AR22</f>
        <v>3782.7477991101982</v>
      </c>
      <c r="D22" s="36">
        <f t="shared" si="0"/>
        <v>303504.39768278389</v>
      </c>
      <c r="E22" s="37">
        <f t="shared" si="1"/>
        <v>3782.7477991101982</v>
      </c>
      <c r="F22" s="37">
        <v>0</v>
      </c>
      <c r="G22" s="37">
        <f t="shared" si="2"/>
        <v>301489.96665398229</v>
      </c>
      <c r="H22" s="38">
        <v>0.02</v>
      </c>
      <c r="I22" s="37">
        <f t="shared" si="16"/>
        <v>6029.7993330796462</v>
      </c>
      <c r="J22" s="39">
        <f t="shared" si="3"/>
        <v>305751.44921675336</v>
      </c>
      <c r="K22"/>
      <c r="L22" s="6">
        <v>2030</v>
      </c>
      <c r="M22" s="48">
        <f>'Cost Source Tab'!AU22</f>
        <v>7778.8019944387397</v>
      </c>
      <c r="N22" s="37"/>
      <c r="O22" s="36">
        <f t="shared" si="4"/>
        <v>377390.04228808248</v>
      </c>
      <c r="P22" s="37">
        <f t="shared" si="5"/>
        <v>7778.8019944387397</v>
      </c>
      <c r="Q22" s="37">
        <v>0</v>
      </c>
      <c r="R22" s="37">
        <f t="shared" si="13"/>
        <v>373348.25424831279</v>
      </c>
      <c r="S22" s="38">
        <v>0.02</v>
      </c>
      <c r="T22" s="37">
        <f t="shared" si="17"/>
        <v>7466.9650849662557</v>
      </c>
      <c r="U22" s="39">
        <f t="shared" si="6"/>
        <v>377078.20537861</v>
      </c>
      <c r="W22" s="6">
        <v>2030</v>
      </c>
      <c r="X22" s="48">
        <f>'Cost Source Tab'!AW22</f>
        <v>7778.8019944387397</v>
      </c>
      <c r="Y22" s="37"/>
      <c r="Z22" s="36">
        <f t="shared" si="7"/>
        <v>377390.04228808248</v>
      </c>
      <c r="AA22" s="37">
        <f t="shared" si="8"/>
        <v>7778.8019944387397</v>
      </c>
      <c r="AB22" s="37">
        <v>0</v>
      </c>
      <c r="AC22" s="37">
        <f t="shared" si="14"/>
        <v>373348.25424831279</v>
      </c>
      <c r="AD22" s="38">
        <v>0.02</v>
      </c>
      <c r="AE22" s="37">
        <f t="shared" si="18"/>
        <v>7466.9650849662557</v>
      </c>
      <c r="AF22" s="39">
        <f t="shared" si="9"/>
        <v>377078.20537861</v>
      </c>
      <c r="AH22" s="6">
        <v>2030</v>
      </c>
      <c r="AI22" s="48">
        <f>'Cost Source Tab'!AV22</f>
        <v>7778.8019944387397</v>
      </c>
      <c r="AJ22" s="37"/>
      <c r="AK22" s="36">
        <f t="shared" si="10"/>
        <v>377390.04228808248</v>
      </c>
      <c r="AL22" s="37">
        <f t="shared" si="11"/>
        <v>7778.8019944387397</v>
      </c>
      <c r="AM22" s="37">
        <v>0</v>
      </c>
      <c r="AN22" s="37">
        <f t="shared" si="15"/>
        <v>373348.25424831279</v>
      </c>
      <c r="AO22" s="38">
        <v>0.02</v>
      </c>
      <c r="AP22" s="37">
        <f t="shared" si="19"/>
        <v>7466.9650849662557</v>
      </c>
      <c r="AQ22" s="39">
        <f t="shared" si="12"/>
        <v>377078.20537861</v>
      </c>
    </row>
    <row r="23" spans="1:43" x14ac:dyDescent="0.25">
      <c r="A23" s="6">
        <v>2031</v>
      </c>
      <c r="B23" s="48">
        <f>'Cost Source Tab'!AR23</f>
        <v>3732.7477991101982</v>
      </c>
      <c r="D23" s="36">
        <f t="shared" si="0"/>
        <v>305751.44921675336</v>
      </c>
      <c r="E23" s="37">
        <f t="shared" si="1"/>
        <v>3732.7477991101982</v>
      </c>
      <c r="F23" s="37">
        <v>0</v>
      </c>
      <c r="G23" s="37">
        <f t="shared" si="2"/>
        <v>303761.0911983418</v>
      </c>
      <c r="H23" s="38">
        <v>0.02</v>
      </c>
      <c r="I23" s="37">
        <f t="shared" si="16"/>
        <v>6075.2218239668364</v>
      </c>
      <c r="J23" s="39">
        <f t="shared" si="3"/>
        <v>308093.92324161</v>
      </c>
      <c r="K23"/>
      <c r="L23" s="6">
        <v>2031</v>
      </c>
      <c r="M23" s="48">
        <f>'Cost Source Tab'!AU23</f>
        <v>7728.8019944387397</v>
      </c>
      <c r="N23" s="37"/>
      <c r="O23" s="36">
        <f t="shared" si="4"/>
        <v>377078.20537861</v>
      </c>
      <c r="P23" s="37">
        <f t="shared" si="5"/>
        <v>7728.8019944387397</v>
      </c>
      <c r="Q23" s="37">
        <v>0</v>
      </c>
      <c r="R23" s="37">
        <f t="shared" si="13"/>
        <v>373061.53436736309</v>
      </c>
      <c r="S23" s="38">
        <v>0.02</v>
      </c>
      <c r="T23" s="37">
        <f t="shared" si="17"/>
        <v>7461.2306873472617</v>
      </c>
      <c r="U23" s="39">
        <f t="shared" si="6"/>
        <v>376810.63407151849</v>
      </c>
      <c r="W23" s="6">
        <v>2031</v>
      </c>
      <c r="X23" s="48">
        <f>'Cost Source Tab'!AW23</f>
        <v>7728.8019944387397</v>
      </c>
      <c r="Y23" s="37"/>
      <c r="Z23" s="36">
        <f t="shared" si="7"/>
        <v>377078.20537861</v>
      </c>
      <c r="AA23" s="37">
        <f t="shared" si="8"/>
        <v>7728.8019944387397</v>
      </c>
      <c r="AB23" s="37">
        <v>0</v>
      </c>
      <c r="AC23" s="37">
        <f t="shared" si="14"/>
        <v>373061.53436736309</v>
      </c>
      <c r="AD23" s="38">
        <v>0.02</v>
      </c>
      <c r="AE23" s="37">
        <f t="shared" si="18"/>
        <v>7461.2306873472617</v>
      </c>
      <c r="AF23" s="39">
        <f t="shared" si="9"/>
        <v>376810.63407151849</v>
      </c>
      <c r="AH23" s="6">
        <v>2031</v>
      </c>
      <c r="AI23" s="48">
        <f>'Cost Source Tab'!AV23</f>
        <v>7728.8019944387397</v>
      </c>
      <c r="AJ23" s="37"/>
      <c r="AK23" s="36">
        <f t="shared" si="10"/>
        <v>377078.20537861</v>
      </c>
      <c r="AL23" s="37">
        <f t="shared" si="11"/>
        <v>7728.8019944387397</v>
      </c>
      <c r="AM23" s="37">
        <v>0</v>
      </c>
      <c r="AN23" s="37">
        <f t="shared" si="15"/>
        <v>373061.53436736309</v>
      </c>
      <c r="AO23" s="38">
        <v>0.02</v>
      </c>
      <c r="AP23" s="37">
        <f t="shared" si="19"/>
        <v>7461.2306873472617</v>
      </c>
      <c r="AQ23" s="39">
        <f t="shared" si="12"/>
        <v>376810.63407151849</v>
      </c>
    </row>
    <row r="24" spans="1:43" x14ac:dyDescent="0.25">
      <c r="A24" s="6">
        <v>2032</v>
      </c>
      <c r="B24" s="48">
        <f>'Cost Source Tab'!AR24</f>
        <v>3741.5779026694049</v>
      </c>
      <c r="D24" s="36">
        <f t="shared" si="0"/>
        <v>308093.92324161</v>
      </c>
      <c r="E24" s="37">
        <f t="shared" si="1"/>
        <v>3741.5779026694049</v>
      </c>
      <c r="F24" s="37">
        <v>0</v>
      </c>
      <c r="G24" s="37">
        <f t="shared" si="2"/>
        <v>306098.19625098922</v>
      </c>
      <c r="H24" s="38">
        <v>0.02</v>
      </c>
      <c r="I24" s="37">
        <f t="shared" si="16"/>
        <v>6121.9639250197843</v>
      </c>
      <c r="J24" s="39">
        <f t="shared" si="3"/>
        <v>310474.3092639604</v>
      </c>
      <c r="K24"/>
      <c r="L24" s="6">
        <v>2032</v>
      </c>
      <c r="M24" s="48">
        <f>'Cost Source Tab'!AU24</f>
        <v>7748.580191683779</v>
      </c>
      <c r="N24" s="37"/>
      <c r="O24" s="36">
        <f t="shared" si="4"/>
        <v>376810.63407151849</v>
      </c>
      <c r="P24" s="37">
        <f t="shared" si="5"/>
        <v>7748.580191683779</v>
      </c>
      <c r="Q24" s="37">
        <v>0</v>
      </c>
      <c r="R24" s="37">
        <f t="shared" si="13"/>
        <v>372784.18716458895</v>
      </c>
      <c r="S24" s="38">
        <v>0.02</v>
      </c>
      <c r="T24" s="37">
        <f t="shared" si="17"/>
        <v>7455.6837432917791</v>
      </c>
      <c r="U24" s="39">
        <f t="shared" si="6"/>
        <v>376517.73762312648</v>
      </c>
      <c r="W24" s="6">
        <v>2032</v>
      </c>
      <c r="X24" s="48">
        <f>'Cost Source Tab'!AW24</f>
        <v>7748.580191683779</v>
      </c>
      <c r="Y24" s="37"/>
      <c r="Z24" s="36">
        <f t="shared" si="7"/>
        <v>376810.63407151849</v>
      </c>
      <c r="AA24" s="37">
        <f t="shared" si="8"/>
        <v>7748.580191683779</v>
      </c>
      <c r="AB24" s="37">
        <v>0</v>
      </c>
      <c r="AC24" s="37">
        <f t="shared" si="14"/>
        <v>372784.18716458895</v>
      </c>
      <c r="AD24" s="38">
        <v>0.02</v>
      </c>
      <c r="AE24" s="37">
        <f t="shared" si="18"/>
        <v>7455.6837432917791</v>
      </c>
      <c r="AF24" s="39">
        <f t="shared" si="9"/>
        <v>376517.73762312648</v>
      </c>
      <c r="AH24" s="6">
        <v>2032</v>
      </c>
      <c r="AI24" s="48">
        <f>'Cost Source Tab'!AV24</f>
        <v>7748.580191683779</v>
      </c>
      <c r="AJ24" s="37"/>
      <c r="AK24" s="36">
        <f t="shared" si="10"/>
        <v>376810.63407151849</v>
      </c>
      <c r="AL24" s="37">
        <f t="shared" si="11"/>
        <v>7748.580191683779</v>
      </c>
      <c r="AM24" s="37">
        <v>0</v>
      </c>
      <c r="AN24" s="37">
        <f t="shared" si="15"/>
        <v>372784.18716458895</v>
      </c>
      <c r="AO24" s="38">
        <v>0.02</v>
      </c>
      <c r="AP24" s="37">
        <f t="shared" si="19"/>
        <v>7455.6837432917791</v>
      </c>
      <c r="AQ24" s="39">
        <f t="shared" si="12"/>
        <v>376517.73762312648</v>
      </c>
    </row>
    <row r="25" spans="1:43" x14ac:dyDescent="0.25">
      <c r="A25" s="6">
        <v>2033</v>
      </c>
      <c r="B25" s="48">
        <f>'Cost Source Tab'!AR25</f>
        <v>3782.7477991101982</v>
      </c>
      <c r="D25" s="36">
        <f t="shared" si="0"/>
        <v>310474.3092639604</v>
      </c>
      <c r="E25" s="37">
        <f t="shared" si="1"/>
        <v>3782.7477991101982</v>
      </c>
      <c r="F25" s="37">
        <v>0</v>
      </c>
      <c r="G25" s="37">
        <f t="shared" si="2"/>
        <v>308457.03453398327</v>
      </c>
      <c r="H25" s="38">
        <v>0.02</v>
      </c>
      <c r="I25" s="37">
        <f t="shared" si="16"/>
        <v>6169.1406906796656</v>
      </c>
      <c r="J25" s="39">
        <f t="shared" si="3"/>
        <v>312860.70215552987</v>
      </c>
      <c r="K25"/>
      <c r="L25" s="6">
        <v>2033</v>
      </c>
      <c r="M25" s="48">
        <f>'Cost Source Tab'!AU25</f>
        <v>7778.8019944387397</v>
      </c>
      <c r="N25" s="37"/>
      <c r="O25" s="36">
        <f t="shared" si="4"/>
        <v>376517.73762312648</v>
      </c>
      <c r="P25" s="37">
        <f t="shared" si="5"/>
        <v>7778.8019944387397</v>
      </c>
      <c r="Q25" s="37">
        <v>0</v>
      </c>
      <c r="R25" s="37">
        <f t="shared" si="13"/>
        <v>372476.30548081291</v>
      </c>
      <c r="S25" s="38">
        <v>0.02</v>
      </c>
      <c r="T25" s="37">
        <f t="shared" si="17"/>
        <v>7449.5261096162585</v>
      </c>
      <c r="U25" s="39">
        <f t="shared" si="6"/>
        <v>376188.461738304</v>
      </c>
      <c r="W25" s="6">
        <v>2033</v>
      </c>
      <c r="X25" s="48">
        <f>'Cost Source Tab'!AW25</f>
        <v>7778.8019944387397</v>
      </c>
      <c r="Y25" s="37"/>
      <c r="Z25" s="36">
        <f t="shared" si="7"/>
        <v>376517.73762312648</v>
      </c>
      <c r="AA25" s="37">
        <f t="shared" si="8"/>
        <v>7778.8019944387397</v>
      </c>
      <c r="AB25" s="37">
        <v>0</v>
      </c>
      <c r="AC25" s="37">
        <f t="shared" si="14"/>
        <v>372476.30548081291</v>
      </c>
      <c r="AD25" s="38">
        <v>0.02</v>
      </c>
      <c r="AE25" s="37">
        <f t="shared" si="18"/>
        <v>7449.5261096162585</v>
      </c>
      <c r="AF25" s="39">
        <f t="shared" si="9"/>
        <v>376188.461738304</v>
      </c>
      <c r="AH25" s="6">
        <v>2033</v>
      </c>
      <c r="AI25" s="48">
        <f>'Cost Source Tab'!AV25</f>
        <v>7778.8019944387397</v>
      </c>
      <c r="AJ25" s="37"/>
      <c r="AK25" s="36">
        <f t="shared" si="10"/>
        <v>376517.73762312648</v>
      </c>
      <c r="AL25" s="37">
        <f t="shared" si="11"/>
        <v>7778.8019944387397</v>
      </c>
      <c r="AM25" s="37">
        <v>0</v>
      </c>
      <c r="AN25" s="37">
        <f t="shared" si="15"/>
        <v>372476.30548081291</v>
      </c>
      <c r="AO25" s="38">
        <v>0.02</v>
      </c>
      <c r="AP25" s="37">
        <f t="shared" si="19"/>
        <v>7449.5261096162585</v>
      </c>
      <c r="AQ25" s="39">
        <f t="shared" si="12"/>
        <v>376188.461738304</v>
      </c>
    </row>
    <row r="26" spans="1:43" x14ac:dyDescent="0.25">
      <c r="A26" s="6">
        <v>2034</v>
      </c>
      <c r="B26" s="48">
        <f>'Cost Source Tab'!AR26</f>
        <v>3732.7477991101982</v>
      </c>
      <c r="D26" s="36">
        <f t="shared" si="0"/>
        <v>312860.70215552987</v>
      </c>
      <c r="E26" s="37">
        <f t="shared" si="1"/>
        <v>3732.7477991101982</v>
      </c>
      <c r="F26" s="37">
        <v>0</v>
      </c>
      <c r="G26" s="37">
        <f t="shared" si="2"/>
        <v>310867.44358512369</v>
      </c>
      <c r="H26" s="38">
        <v>0.02</v>
      </c>
      <c r="I26" s="37">
        <f t="shared" si="16"/>
        <v>6217.3488717024738</v>
      </c>
      <c r="J26" s="39">
        <f t="shared" si="3"/>
        <v>315345.30322812212</v>
      </c>
      <c r="K26"/>
      <c r="L26" s="6">
        <v>2034</v>
      </c>
      <c r="M26" s="48">
        <f>'Cost Source Tab'!AU26</f>
        <v>7728.8019944387397</v>
      </c>
      <c r="N26" s="37"/>
      <c r="O26" s="36">
        <f t="shared" si="4"/>
        <v>376188.461738304</v>
      </c>
      <c r="P26" s="37">
        <f t="shared" si="5"/>
        <v>7728.8019944387397</v>
      </c>
      <c r="Q26" s="37">
        <v>0</v>
      </c>
      <c r="R26" s="37">
        <f t="shared" si="13"/>
        <v>372172.1537395583</v>
      </c>
      <c r="S26" s="38">
        <v>0.02</v>
      </c>
      <c r="T26" s="37">
        <f t="shared" si="17"/>
        <v>7443.4430747911665</v>
      </c>
      <c r="U26" s="39">
        <f t="shared" si="6"/>
        <v>375903.10281865642</v>
      </c>
      <c r="W26" s="6">
        <v>2034</v>
      </c>
      <c r="X26" s="48">
        <f>'Cost Source Tab'!AW26</f>
        <v>7728.8019944387397</v>
      </c>
      <c r="Y26" s="37"/>
      <c r="Z26" s="36">
        <f t="shared" si="7"/>
        <v>376188.461738304</v>
      </c>
      <c r="AA26" s="37">
        <f t="shared" si="8"/>
        <v>7728.8019944387397</v>
      </c>
      <c r="AB26" s="37">
        <v>0</v>
      </c>
      <c r="AC26" s="37">
        <f t="shared" si="14"/>
        <v>372172.1537395583</v>
      </c>
      <c r="AD26" s="38">
        <v>0.02</v>
      </c>
      <c r="AE26" s="37">
        <f t="shared" si="18"/>
        <v>7443.4430747911665</v>
      </c>
      <c r="AF26" s="39">
        <f t="shared" si="9"/>
        <v>375903.10281865642</v>
      </c>
      <c r="AH26" s="6">
        <v>2034</v>
      </c>
      <c r="AI26" s="48">
        <f>'Cost Source Tab'!AV26</f>
        <v>7728.8019944387397</v>
      </c>
      <c r="AJ26" s="37"/>
      <c r="AK26" s="36">
        <f t="shared" si="10"/>
        <v>376188.461738304</v>
      </c>
      <c r="AL26" s="37">
        <f t="shared" si="11"/>
        <v>7728.8019944387397</v>
      </c>
      <c r="AM26" s="37">
        <v>0</v>
      </c>
      <c r="AN26" s="37">
        <f t="shared" si="15"/>
        <v>372172.1537395583</v>
      </c>
      <c r="AO26" s="38">
        <v>0.02</v>
      </c>
      <c r="AP26" s="37">
        <f t="shared" si="19"/>
        <v>7443.4430747911665</v>
      </c>
      <c r="AQ26" s="39">
        <f t="shared" si="12"/>
        <v>375903.10281865642</v>
      </c>
    </row>
    <row r="27" spans="1:43" x14ac:dyDescent="0.25">
      <c r="A27" s="6">
        <v>2035</v>
      </c>
      <c r="B27" s="48">
        <f>'Cost Source Tab'!AR27</f>
        <v>3732.7477991101982</v>
      </c>
      <c r="D27" s="36">
        <f t="shared" si="0"/>
        <v>315345.30322812212</v>
      </c>
      <c r="E27" s="37">
        <f t="shared" si="1"/>
        <v>3732.7477991101982</v>
      </c>
      <c r="F27" s="37">
        <v>0</v>
      </c>
      <c r="G27" s="37">
        <f t="shared" si="2"/>
        <v>313351.03094858804</v>
      </c>
      <c r="H27" s="38">
        <v>0.02</v>
      </c>
      <c r="I27" s="37">
        <f t="shared" si="16"/>
        <v>6267.020618971761</v>
      </c>
      <c r="J27" s="39">
        <f t="shared" si="3"/>
        <v>317879.57604798372</v>
      </c>
      <c r="K27"/>
      <c r="L27" s="6">
        <v>2035</v>
      </c>
      <c r="M27" s="48">
        <f>'Cost Source Tab'!AU27</f>
        <v>7728.8019944387397</v>
      </c>
      <c r="N27" s="37"/>
      <c r="O27" s="36">
        <f t="shared" si="4"/>
        <v>375903.10281865642</v>
      </c>
      <c r="P27" s="37">
        <f t="shared" si="5"/>
        <v>7728.8019944387397</v>
      </c>
      <c r="Q27" s="37">
        <v>0</v>
      </c>
      <c r="R27" s="37">
        <f t="shared" si="13"/>
        <v>371886.91124541848</v>
      </c>
      <c r="S27" s="38">
        <v>0.02</v>
      </c>
      <c r="T27" s="37">
        <f t="shared" si="17"/>
        <v>7437.7382249083694</v>
      </c>
      <c r="U27" s="39">
        <f t="shared" si="6"/>
        <v>375612.03904912603</v>
      </c>
      <c r="W27" s="6">
        <v>2035</v>
      </c>
      <c r="X27" s="48">
        <f>'Cost Source Tab'!AW27</f>
        <v>7728.8019944387397</v>
      </c>
      <c r="Y27" s="37"/>
      <c r="Z27" s="36">
        <f t="shared" si="7"/>
        <v>375903.10281865642</v>
      </c>
      <c r="AA27" s="37">
        <f t="shared" si="8"/>
        <v>7728.8019944387397</v>
      </c>
      <c r="AB27" s="37">
        <v>0</v>
      </c>
      <c r="AC27" s="37">
        <f t="shared" si="14"/>
        <v>371886.91124541848</v>
      </c>
      <c r="AD27" s="38">
        <v>0.02</v>
      </c>
      <c r="AE27" s="37">
        <f t="shared" si="18"/>
        <v>7437.7382249083694</v>
      </c>
      <c r="AF27" s="39">
        <f t="shared" si="9"/>
        <v>375612.03904912603</v>
      </c>
      <c r="AH27" s="6">
        <v>2035</v>
      </c>
      <c r="AI27" s="48">
        <f>'Cost Source Tab'!AV27</f>
        <v>7728.8019944387397</v>
      </c>
      <c r="AJ27" s="37"/>
      <c r="AK27" s="36">
        <f t="shared" si="10"/>
        <v>375903.10281865642</v>
      </c>
      <c r="AL27" s="37">
        <f t="shared" si="11"/>
        <v>7728.8019944387397</v>
      </c>
      <c r="AM27" s="37">
        <v>0</v>
      </c>
      <c r="AN27" s="37">
        <f t="shared" si="15"/>
        <v>371886.91124541848</v>
      </c>
      <c r="AO27" s="38">
        <v>0.02</v>
      </c>
      <c r="AP27" s="37">
        <f t="shared" si="19"/>
        <v>7437.7382249083694</v>
      </c>
      <c r="AQ27" s="39">
        <f t="shared" si="12"/>
        <v>375612.03904912603</v>
      </c>
    </row>
    <row r="28" spans="1:43" x14ac:dyDescent="0.25">
      <c r="A28" s="6">
        <v>2036</v>
      </c>
      <c r="B28" s="48">
        <f>'Cost Source Tab'!AR28</f>
        <v>3791.5779026694049</v>
      </c>
      <c r="D28" s="36">
        <f t="shared" si="0"/>
        <v>317879.57604798372</v>
      </c>
      <c r="E28" s="37">
        <f t="shared" si="1"/>
        <v>3791.5779026694049</v>
      </c>
      <c r="F28" s="37">
        <v>0</v>
      </c>
      <c r="G28" s="37">
        <f t="shared" si="2"/>
        <v>315854.86674287642</v>
      </c>
      <c r="H28" s="38">
        <v>0.02</v>
      </c>
      <c r="I28" s="37">
        <f t="shared" si="16"/>
        <v>6317.097334857528</v>
      </c>
      <c r="J28" s="39">
        <f t="shared" si="3"/>
        <v>320405.09548017185</v>
      </c>
      <c r="K28"/>
      <c r="L28" s="6">
        <v>2036</v>
      </c>
      <c r="M28" s="48">
        <f>'Cost Source Tab'!AU28</f>
        <v>7798.580191683779</v>
      </c>
      <c r="N28" s="37"/>
      <c r="O28" s="36">
        <f t="shared" si="4"/>
        <v>375612.03904912603</v>
      </c>
      <c r="P28" s="37">
        <f t="shared" si="5"/>
        <v>7798.580191683779</v>
      </c>
      <c r="Q28" s="37">
        <v>0</v>
      </c>
      <c r="R28" s="37">
        <f t="shared" si="13"/>
        <v>371561.09136497189</v>
      </c>
      <c r="S28" s="38">
        <v>0.02</v>
      </c>
      <c r="T28" s="37">
        <f t="shared" si="17"/>
        <v>7431.2218272994378</v>
      </c>
      <c r="U28" s="39">
        <f t="shared" si="6"/>
        <v>375244.6806847417</v>
      </c>
      <c r="W28" s="6">
        <v>2036</v>
      </c>
      <c r="X28" s="48">
        <f>'Cost Source Tab'!AW28</f>
        <v>7798.580191683779</v>
      </c>
      <c r="Y28" s="37"/>
      <c r="Z28" s="36">
        <f t="shared" si="7"/>
        <v>375612.03904912603</v>
      </c>
      <c r="AA28" s="37">
        <f t="shared" si="8"/>
        <v>7798.580191683779</v>
      </c>
      <c r="AB28" s="37">
        <v>0</v>
      </c>
      <c r="AC28" s="37">
        <f t="shared" si="14"/>
        <v>371561.09136497189</v>
      </c>
      <c r="AD28" s="38">
        <v>0.02</v>
      </c>
      <c r="AE28" s="37">
        <f t="shared" si="18"/>
        <v>7431.2218272994378</v>
      </c>
      <c r="AF28" s="39">
        <f t="shared" si="9"/>
        <v>375244.6806847417</v>
      </c>
      <c r="AH28" s="6">
        <v>2036</v>
      </c>
      <c r="AI28" s="48">
        <f>'Cost Source Tab'!AV28</f>
        <v>7798.580191683779</v>
      </c>
      <c r="AJ28" s="37"/>
      <c r="AK28" s="36">
        <f t="shared" si="10"/>
        <v>375612.03904912603</v>
      </c>
      <c r="AL28" s="37">
        <f t="shared" si="11"/>
        <v>7798.580191683779</v>
      </c>
      <c r="AM28" s="37">
        <v>0</v>
      </c>
      <c r="AN28" s="37">
        <f t="shared" si="15"/>
        <v>371561.09136497189</v>
      </c>
      <c r="AO28" s="38">
        <v>0.02</v>
      </c>
      <c r="AP28" s="37">
        <f t="shared" si="19"/>
        <v>7431.2218272994378</v>
      </c>
      <c r="AQ28" s="39">
        <f t="shared" si="12"/>
        <v>375244.6806847417</v>
      </c>
    </row>
    <row r="29" spans="1:43" x14ac:dyDescent="0.25">
      <c r="A29" s="6">
        <v>2037</v>
      </c>
      <c r="B29" s="48">
        <f>'Cost Source Tab'!AR29</f>
        <v>3732.7477991101982</v>
      </c>
      <c r="D29" s="36">
        <f t="shared" si="0"/>
        <v>320405.09548017185</v>
      </c>
      <c r="E29" s="37">
        <f t="shared" si="1"/>
        <v>3732.7477991101982</v>
      </c>
      <c r="F29" s="37">
        <v>0</v>
      </c>
      <c r="G29" s="37">
        <f t="shared" si="2"/>
        <v>318408.75882191397</v>
      </c>
      <c r="H29" s="38">
        <v>0.02</v>
      </c>
      <c r="I29" s="37">
        <f t="shared" si="16"/>
        <v>6368.1751764382798</v>
      </c>
      <c r="J29" s="39">
        <f t="shared" si="3"/>
        <v>323040.52285749995</v>
      </c>
      <c r="K29"/>
      <c r="L29" s="6">
        <v>2037</v>
      </c>
      <c r="M29" s="48">
        <f>'Cost Source Tab'!AU29</f>
        <v>7728.8019944387397</v>
      </c>
      <c r="N29" s="37"/>
      <c r="O29" s="36">
        <f t="shared" si="4"/>
        <v>375244.6806847417</v>
      </c>
      <c r="P29" s="37">
        <f t="shared" si="5"/>
        <v>7728.8019944387397</v>
      </c>
      <c r="Q29" s="37">
        <v>0</v>
      </c>
      <c r="R29" s="37">
        <f t="shared" si="13"/>
        <v>371228.75774558535</v>
      </c>
      <c r="S29" s="38">
        <v>0.02</v>
      </c>
      <c r="T29" s="37">
        <f t="shared" si="17"/>
        <v>7424.5751549117067</v>
      </c>
      <c r="U29" s="39">
        <f t="shared" si="6"/>
        <v>374940.45384521468</v>
      </c>
      <c r="W29" s="6">
        <v>2037</v>
      </c>
      <c r="X29" s="48">
        <f>'Cost Source Tab'!AW29</f>
        <v>7728.8019944387397</v>
      </c>
      <c r="Y29" s="37"/>
      <c r="Z29" s="36">
        <f t="shared" si="7"/>
        <v>375244.6806847417</v>
      </c>
      <c r="AA29" s="37">
        <f t="shared" si="8"/>
        <v>7728.8019944387397</v>
      </c>
      <c r="AB29" s="37">
        <v>0</v>
      </c>
      <c r="AC29" s="37">
        <f t="shared" si="14"/>
        <v>371228.75774558535</v>
      </c>
      <c r="AD29" s="38">
        <v>0.02</v>
      </c>
      <c r="AE29" s="37">
        <f t="shared" si="18"/>
        <v>7424.5751549117067</v>
      </c>
      <c r="AF29" s="39">
        <f t="shared" si="9"/>
        <v>374940.45384521468</v>
      </c>
      <c r="AH29" s="6">
        <v>2037</v>
      </c>
      <c r="AI29" s="48">
        <f>'Cost Source Tab'!AV29</f>
        <v>7728.8019944387397</v>
      </c>
      <c r="AJ29" s="37"/>
      <c r="AK29" s="36">
        <f t="shared" si="10"/>
        <v>375244.6806847417</v>
      </c>
      <c r="AL29" s="37">
        <f t="shared" si="11"/>
        <v>7728.8019944387397</v>
      </c>
      <c r="AM29" s="37">
        <v>0</v>
      </c>
      <c r="AN29" s="37">
        <f t="shared" si="15"/>
        <v>371228.75774558535</v>
      </c>
      <c r="AO29" s="38">
        <v>0.02</v>
      </c>
      <c r="AP29" s="37">
        <f t="shared" si="19"/>
        <v>7424.5751549117067</v>
      </c>
      <c r="AQ29" s="39">
        <f t="shared" si="12"/>
        <v>374940.45384521468</v>
      </c>
    </row>
    <row r="30" spans="1:43" x14ac:dyDescent="0.25">
      <c r="A30" s="6">
        <v>2038</v>
      </c>
      <c r="B30" s="48">
        <f>'Cost Source Tab'!AR30</f>
        <v>3732.7477991101982</v>
      </c>
      <c r="D30" s="36">
        <f t="shared" si="0"/>
        <v>323040.52285749995</v>
      </c>
      <c r="E30" s="37">
        <f t="shared" si="1"/>
        <v>3732.7477991101982</v>
      </c>
      <c r="F30" s="37">
        <v>0</v>
      </c>
      <c r="G30" s="37">
        <f t="shared" si="2"/>
        <v>321043.11095347407</v>
      </c>
      <c r="H30" s="38">
        <v>0.02</v>
      </c>
      <c r="I30" s="37">
        <f t="shared" si="16"/>
        <v>6420.8622190694814</v>
      </c>
      <c r="J30" s="39">
        <f t="shared" si="3"/>
        <v>325728.63727745926</v>
      </c>
      <c r="K30"/>
      <c r="L30" s="6">
        <v>2038</v>
      </c>
      <c r="M30" s="48">
        <f>'Cost Source Tab'!AU30</f>
        <v>7728.8019944387397</v>
      </c>
      <c r="N30" s="37"/>
      <c r="O30" s="36">
        <f t="shared" si="4"/>
        <v>374940.45384521468</v>
      </c>
      <c r="P30" s="37">
        <f t="shared" si="5"/>
        <v>7728.8019944387397</v>
      </c>
      <c r="Q30" s="37">
        <v>0</v>
      </c>
      <c r="R30" s="37">
        <f t="shared" si="13"/>
        <v>370924.65502961591</v>
      </c>
      <c r="S30" s="38">
        <v>0.02</v>
      </c>
      <c r="T30" s="37">
        <f t="shared" si="17"/>
        <v>7418.4931005923181</v>
      </c>
      <c r="U30" s="39">
        <f t="shared" si="6"/>
        <v>374630.14495136827</v>
      </c>
      <c r="W30" s="6">
        <v>2038</v>
      </c>
      <c r="X30" s="48">
        <f>'Cost Source Tab'!AW30</f>
        <v>7728.8019944387397</v>
      </c>
      <c r="Y30" s="37"/>
      <c r="Z30" s="36">
        <f t="shared" si="7"/>
        <v>374940.45384521468</v>
      </c>
      <c r="AA30" s="37">
        <f t="shared" si="8"/>
        <v>7728.8019944387397</v>
      </c>
      <c r="AB30" s="37">
        <v>0</v>
      </c>
      <c r="AC30" s="37">
        <f t="shared" si="14"/>
        <v>370924.65502961591</v>
      </c>
      <c r="AD30" s="38">
        <v>0.02</v>
      </c>
      <c r="AE30" s="37">
        <f t="shared" si="18"/>
        <v>7418.4931005923181</v>
      </c>
      <c r="AF30" s="39">
        <f t="shared" si="9"/>
        <v>374630.14495136827</v>
      </c>
      <c r="AH30" s="6">
        <v>2038</v>
      </c>
      <c r="AI30" s="48">
        <f>'Cost Source Tab'!AV30</f>
        <v>7728.8019944387397</v>
      </c>
      <c r="AJ30" s="37"/>
      <c r="AK30" s="36">
        <f t="shared" si="10"/>
        <v>374940.45384521468</v>
      </c>
      <c r="AL30" s="37">
        <f t="shared" si="11"/>
        <v>7728.8019944387397</v>
      </c>
      <c r="AM30" s="37">
        <v>0</v>
      </c>
      <c r="AN30" s="37">
        <f t="shared" si="15"/>
        <v>370924.65502961591</v>
      </c>
      <c r="AO30" s="38">
        <v>0.02</v>
      </c>
      <c r="AP30" s="37">
        <f t="shared" si="19"/>
        <v>7418.4931005923181</v>
      </c>
      <c r="AQ30" s="39">
        <f t="shared" si="12"/>
        <v>374630.14495136827</v>
      </c>
    </row>
    <row r="31" spans="1:43" x14ac:dyDescent="0.25">
      <c r="A31" s="6">
        <v>2039</v>
      </c>
      <c r="B31" s="48">
        <f>'Cost Source Tab'!AR31</f>
        <v>3782.7477991101982</v>
      </c>
      <c r="D31" s="36">
        <f t="shared" si="0"/>
        <v>325728.63727745926</v>
      </c>
      <c r="E31" s="37">
        <f t="shared" si="1"/>
        <v>3782.7477991101982</v>
      </c>
      <c r="F31" s="37">
        <v>0</v>
      </c>
      <c r="G31" s="37">
        <f t="shared" si="2"/>
        <v>323705.1388314424</v>
      </c>
      <c r="H31" s="38">
        <v>0.02</v>
      </c>
      <c r="I31" s="37">
        <f t="shared" si="16"/>
        <v>6474.102776628848</v>
      </c>
      <c r="J31" s="39">
        <f t="shared" si="3"/>
        <v>328419.99225497793</v>
      </c>
      <c r="K31"/>
      <c r="L31" s="6">
        <v>2039</v>
      </c>
      <c r="M31" s="48">
        <f>'Cost Source Tab'!AU31</f>
        <v>7778.8019944387397</v>
      </c>
      <c r="N31" s="37"/>
      <c r="O31" s="36">
        <f t="shared" si="4"/>
        <v>374630.14495136827</v>
      </c>
      <c r="P31" s="37">
        <f t="shared" si="5"/>
        <v>7778.8019944387397</v>
      </c>
      <c r="Q31" s="37">
        <v>0</v>
      </c>
      <c r="R31" s="37">
        <f t="shared" si="13"/>
        <v>370589.48294070375</v>
      </c>
      <c r="S31" s="38">
        <v>0.02</v>
      </c>
      <c r="T31" s="37">
        <f t="shared" si="17"/>
        <v>7411.7896588140748</v>
      </c>
      <c r="U31" s="39">
        <f t="shared" si="6"/>
        <v>374263.13261574361</v>
      </c>
      <c r="W31" s="6">
        <v>2039</v>
      </c>
      <c r="X31" s="48">
        <f>'Cost Source Tab'!AW31</f>
        <v>7778.8019944387397</v>
      </c>
      <c r="Y31" s="37"/>
      <c r="Z31" s="36">
        <f t="shared" si="7"/>
        <v>374630.14495136827</v>
      </c>
      <c r="AA31" s="37">
        <f t="shared" si="8"/>
        <v>7778.8019944387397</v>
      </c>
      <c r="AB31" s="37">
        <v>0</v>
      </c>
      <c r="AC31" s="37">
        <f t="shared" si="14"/>
        <v>370589.48294070375</v>
      </c>
      <c r="AD31" s="38">
        <v>0.02</v>
      </c>
      <c r="AE31" s="37">
        <f t="shared" si="18"/>
        <v>7411.7896588140748</v>
      </c>
      <c r="AF31" s="39">
        <f t="shared" si="9"/>
        <v>374263.13261574361</v>
      </c>
      <c r="AH31" s="6">
        <v>2039</v>
      </c>
      <c r="AI31" s="48">
        <f>'Cost Source Tab'!AV31</f>
        <v>7778.8019944387397</v>
      </c>
      <c r="AJ31" s="37"/>
      <c r="AK31" s="36">
        <f t="shared" si="10"/>
        <v>374630.14495136827</v>
      </c>
      <c r="AL31" s="37">
        <f t="shared" si="11"/>
        <v>7778.8019944387397</v>
      </c>
      <c r="AM31" s="37">
        <v>0</v>
      </c>
      <c r="AN31" s="37">
        <f t="shared" si="15"/>
        <v>370589.48294070375</v>
      </c>
      <c r="AO31" s="38">
        <v>0.02</v>
      </c>
      <c r="AP31" s="37">
        <f t="shared" si="19"/>
        <v>7411.7896588140748</v>
      </c>
      <c r="AQ31" s="39">
        <f t="shared" si="12"/>
        <v>374263.13261574361</v>
      </c>
    </row>
    <row r="32" spans="1:43" x14ac:dyDescent="0.25">
      <c r="A32" s="6">
        <v>2040</v>
      </c>
      <c r="B32" s="48">
        <f>'Cost Source Tab'!AR32</f>
        <v>3741.5779026694049</v>
      </c>
      <c r="D32" s="36">
        <f t="shared" si="0"/>
        <v>328419.99225497793</v>
      </c>
      <c r="E32" s="37">
        <f t="shared" si="1"/>
        <v>3741.5779026694049</v>
      </c>
      <c r="F32" s="37">
        <v>0</v>
      </c>
      <c r="G32" s="37">
        <f t="shared" si="2"/>
        <v>326415.9722945434</v>
      </c>
      <c r="H32" s="38">
        <v>0.02</v>
      </c>
      <c r="I32" s="37">
        <f t="shared" si="16"/>
        <v>6528.3194458908683</v>
      </c>
      <c r="J32" s="39">
        <f t="shared" si="3"/>
        <v>331206.73379819939</v>
      </c>
      <c r="K32"/>
      <c r="L32" s="6">
        <v>2040</v>
      </c>
      <c r="M32" s="48">
        <f>'Cost Source Tab'!AU32</f>
        <v>7748.580191683779</v>
      </c>
      <c r="N32" s="37"/>
      <c r="O32" s="36">
        <f t="shared" si="4"/>
        <v>374263.13261574361</v>
      </c>
      <c r="P32" s="37">
        <f t="shared" si="5"/>
        <v>7748.580191683779</v>
      </c>
      <c r="Q32" s="37">
        <v>0</v>
      </c>
      <c r="R32" s="37">
        <f t="shared" si="13"/>
        <v>370237.72508109309</v>
      </c>
      <c r="S32" s="38">
        <v>0.02</v>
      </c>
      <c r="T32" s="37">
        <f t="shared" si="17"/>
        <v>7404.7545016218619</v>
      </c>
      <c r="U32" s="39">
        <f t="shared" si="6"/>
        <v>373919.30692568171</v>
      </c>
      <c r="W32" s="6">
        <v>2040</v>
      </c>
      <c r="X32" s="48">
        <f>'Cost Source Tab'!AW32</f>
        <v>7748.580191683779</v>
      </c>
      <c r="Y32" s="37"/>
      <c r="Z32" s="36">
        <f t="shared" si="7"/>
        <v>374263.13261574361</v>
      </c>
      <c r="AA32" s="37">
        <f t="shared" si="8"/>
        <v>7748.580191683779</v>
      </c>
      <c r="AB32" s="37">
        <v>0</v>
      </c>
      <c r="AC32" s="37">
        <f t="shared" si="14"/>
        <v>370237.72508109309</v>
      </c>
      <c r="AD32" s="38">
        <v>0.02</v>
      </c>
      <c r="AE32" s="37">
        <f t="shared" si="18"/>
        <v>7404.7545016218619</v>
      </c>
      <c r="AF32" s="39">
        <f t="shared" si="9"/>
        <v>373919.30692568171</v>
      </c>
      <c r="AH32" s="6">
        <v>2040</v>
      </c>
      <c r="AI32" s="48">
        <f>'Cost Source Tab'!AV32</f>
        <v>7748.580191683779</v>
      </c>
      <c r="AJ32" s="37"/>
      <c r="AK32" s="36">
        <f t="shared" si="10"/>
        <v>374263.13261574361</v>
      </c>
      <c r="AL32" s="37">
        <f t="shared" si="11"/>
        <v>7748.580191683779</v>
      </c>
      <c r="AM32" s="37">
        <v>0</v>
      </c>
      <c r="AN32" s="37">
        <f t="shared" si="15"/>
        <v>370237.72508109309</v>
      </c>
      <c r="AO32" s="38">
        <v>0.02</v>
      </c>
      <c r="AP32" s="37">
        <f t="shared" si="19"/>
        <v>7404.7545016218619</v>
      </c>
      <c r="AQ32" s="39">
        <f t="shared" si="12"/>
        <v>373919.30692568171</v>
      </c>
    </row>
    <row r="33" spans="1:43" x14ac:dyDescent="0.25">
      <c r="A33" s="6">
        <v>2041</v>
      </c>
      <c r="B33" s="48">
        <f>'Cost Source Tab'!AR33</f>
        <v>3732.7477991101982</v>
      </c>
      <c r="D33" s="36">
        <f t="shared" si="0"/>
        <v>331206.73379819939</v>
      </c>
      <c r="E33" s="37">
        <f t="shared" si="1"/>
        <v>3732.7477991101982</v>
      </c>
      <c r="F33" s="37">
        <v>0</v>
      </c>
      <c r="G33" s="37">
        <f t="shared" si="2"/>
        <v>329205.99010676402</v>
      </c>
      <c r="H33" s="38">
        <v>0.02</v>
      </c>
      <c r="I33" s="37">
        <f t="shared" si="16"/>
        <v>6584.1198021352802</v>
      </c>
      <c r="J33" s="39">
        <f t="shared" si="3"/>
        <v>334058.10580122448</v>
      </c>
      <c r="K33"/>
      <c r="L33" s="6">
        <v>2041</v>
      </c>
      <c r="M33" s="48">
        <f>'Cost Source Tab'!AU33</f>
        <v>7728.8019944387397</v>
      </c>
      <c r="N33" s="37"/>
      <c r="O33" s="36">
        <f t="shared" si="4"/>
        <v>373919.30692568171</v>
      </c>
      <c r="P33" s="37">
        <f t="shared" si="5"/>
        <v>7728.8019944387397</v>
      </c>
      <c r="Q33" s="37">
        <v>0</v>
      </c>
      <c r="R33" s="37">
        <f t="shared" si="13"/>
        <v>369903.92473469308</v>
      </c>
      <c r="S33" s="38">
        <v>0.02</v>
      </c>
      <c r="T33" s="37">
        <f t="shared" si="17"/>
        <v>7398.078494693862</v>
      </c>
      <c r="U33" s="39">
        <f t="shared" si="6"/>
        <v>373588.58342593681</v>
      </c>
      <c r="W33" s="6">
        <v>2041</v>
      </c>
      <c r="X33" s="48">
        <f>'Cost Source Tab'!AW33</f>
        <v>7728.8019944387397</v>
      </c>
      <c r="Y33" s="37"/>
      <c r="Z33" s="36">
        <f t="shared" si="7"/>
        <v>373919.30692568171</v>
      </c>
      <c r="AA33" s="37">
        <f t="shared" si="8"/>
        <v>7728.8019944387397</v>
      </c>
      <c r="AB33" s="37">
        <v>0</v>
      </c>
      <c r="AC33" s="37">
        <f t="shared" si="14"/>
        <v>369903.92473469308</v>
      </c>
      <c r="AD33" s="38">
        <v>0.02</v>
      </c>
      <c r="AE33" s="37">
        <f t="shared" si="18"/>
        <v>7398.078494693862</v>
      </c>
      <c r="AF33" s="39">
        <f t="shared" si="9"/>
        <v>373588.58342593681</v>
      </c>
      <c r="AH33" s="6">
        <v>2041</v>
      </c>
      <c r="AI33" s="48">
        <f>'Cost Source Tab'!AV33</f>
        <v>7728.8019944387397</v>
      </c>
      <c r="AJ33" s="37"/>
      <c r="AK33" s="36">
        <f t="shared" si="10"/>
        <v>373919.30692568171</v>
      </c>
      <c r="AL33" s="37">
        <f t="shared" si="11"/>
        <v>7728.8019944387397</v>
      </c>
      <c r="AM33" s="37">
        <v>0</v>
      </c>
      <c r="AN33" s="37">
        <f t="shared" si="15"/>
        <v>369903.92473469308</v>
      </c>
      <c r="AO33" s="38">
        <v>0.02</v>
      </c>
      <c r="AP33" s="37">
        <f t="shared" si="19"/>
        <v>7398.078494693862</v>
      </c>
      <c r="AQ33" s="39">
        <f t="shared" si="12"/>
        <v>373588.58342593681</v>
      </c>
    </row>
    <row r="34" spans="1:43" x14ac:dyDescent="0.25">
      <c r="A34" s="6">
        <v>2042</v>
      </c>
      <c r="B34" s="48">
        <f>'Cost Source Tab'!AR34</f>
        <v>3782.7477991101982</v>
      </c>
      <c r="D34" s="36">
        <f t="shared" si="0"/>
        <v>334058.10580122448</v>
      </c>
      <c r="E34" s="37">
        <f t="shared" si="1"/>
        <v>3782.7477991101982</v>
      </c>
      <c r="F34" s="37">
        <v>0</v>
      </c>
      <c r="G34" s="37">
        <f t="shared" si="2"/>
        <v>332031.20895923703</v>
      </c>
      <c r="H34" s="38">
        <v>0.02</v>
      </c>
      <c r="I34" s="37">
        <f t="shared" si="16"/>
        <v>6640.6241791847406</v>
      </c>
      <c r="J34" s="39">
        <f t="shared" si="3"/>
        <v>336915.98218129901</v>
      </c>
      <c r="K34"/>
      <c r="L34" s="6">
        <v>2042</v>
      </c>
      <c r="M34" s="48">
        <f>'Cost Source Tab'!AU34</f>
        <v>7778.8019944387397</v>
      </c>
      <c r="N34" s="37"/>
      <c r="O34" s="36">
        <f t="shared" si="4"/>
        <v>373588.58342593681</v>
      </c>
      <c r="P34" s="37">
        <f t="shared" si="5"/>
        <v>7778.8019944387397</v>
      </c>
      <c r="Q34" s="37">
        <v>0</v>
      </c>
      <c r="R34" s="37">
        <f t="shared" si="13"/>
        <v>369548.34636897501</v>
      </c>
      <c r="S34" s="38">
        <v>0.02</v>
      </c>
      <c r="T34" s="37">
        <f t="shared" si="17"/>
        <v>7390.9669273795007</v>
      </c>
      <c r="U34" s="39">
        <f t="shared" si="6"/>
        <v>373200.74835887755</v>
      </c>
      <c r="W34" s="6">
        <v>2042</v>
      </c>
      <c r="X34" s="48">
        <f>'Cost Source Tab'!AW34</f>
        <v>7778.8019944387397</v>
      </c>
      <c r="Y34" s="37"/>
      <c r="Z34" s="36">
        <f t="shared" si="7"/>
        <v>373588.58342593681</v>
      </c>
      <c r="AA34" s="37">
        <f t="shared" si="8"/>
        <v>7778.8019944387397</v>
      </c>
      <c r="AB34" s="37">
        <v>0</v>
      </c>
      <c r="AC34" s="37">
        <f t="shared" si="14"/>
        <v>369548.34636897501</v>
      </c>
      <c r="AD34" s="38">
        <v>0.02</v>
      </c>
      <c r="AE34" s="37">
        <f t="shared" si="18"/>
        <v>7390.9669273795007</v>
      </c>
      <c r="AF34" s="39">
        <f t="shared" si="9"/>
        <v>373200.74835887755</v>
      </c>
      <c r="AH34" s="6">
        <v>2042</v>
      </c>
      <c r="AI34" s="48">
        <f>'Cost Source Tab'!AV34</f>
        <v>7778.8019944387397</v>
      </c>
      <c r="AJ34" s="37"/>
      <c r="AK34" s="36">
        <f t="shared" si="10"/>
        <v>373588.58342593681</v>
      </c>
      <c r="AL34" s="37">
        <f t="shared" si="11"/>
        <v>7778.8019944387397</v>
      </c>
      <c r="AM34" s="37">
        <v>0</v>
      </c>
      <c r="AN34" s="37">
        <f t="shared" si="15"/>
        <v>369548.34636897501</v>
      </c>
      <c r="AO34" s="38">
        <v>0.02</v>
      </c>
      <c r="AP34" s="37">
        <f t="shared" si="19"/>
        <v>7390.9669273795007</v>
      </c>
      <c r="AQ34" s="39">
        <f t="shared" si="12"/>
        <v>373200.74835887755</v>
      </c>
    </row>
    <row r="35" spans="1:43" x14ac:dyDescent="0.25">
      <c r="A35" s="6">
        <v>2043</v>
      </c>
      <c r="B35" s="48">
        <f>'Cost Source Tab'!AR35</f>
        <v>3732.7477991101982</v>
      </c>
      <c r="D35" s="36">
        <f t="shared" si="0"/>
        <v>336915.98218129901</v>
      </c>
      <c r="E35" s="37">
        <f t="shared" si="1"/>
        <v>3732.7477991101982</v>
      </c>
      <c r="F35" s="37">
        <v>0</v>
      </c>
      <c r="G35" s="37">
        <f t="shared" si="2"/>
        <v>334912.90913515817</v>
      </c>
      <c r="H35" s="38">
        <v>0.02</v>
      </c>
      <c r="I35" s="37">
        <f t="shared" si="16"/>
        <v>6698.2581827031636</v>
      </c>
      <c r="J35" s="39">
        <f t="shared" si="3"/>
        <v>339881.49256489199</v>
      </c>
      <c r="K35"/>
      <c r="L35" s="6">
        <v>2043</v>
      </c>
      <c r="M35" s="48">
        <f>'Cost Source Tab'!AU35</f>
        <v>7728.8019944387397</v>
      </c>
      <c r="N35" s="37"/>
      <c r="O35" s="36">
        <f t="shared" si="4"/>
        <v>373200.74835887755</v>
      </c>
      <c r="P35" s="37">
        <f t="shared" si="5"/>
        <v>7728.8019944387397</v>
      </c>
      <c r="Q35" s="37">
        <v>0</v>
      </c>
      <c r="R35" s="37">
        <f t="shared" si="13"/>
        <v>369185.65933743882</v>
      </c>
      <c r="S35" s="38">
        <v>0.02</v>
      </c>
      <c r="T35" s="37">
        <f t="shared" si="17"/>
        <v>7383.7131867487769</v>
      </c>
      <c r="U35" s="39">
        <f t="shared" si="6"/>
        <v>372855.65955118759</v>
      </c>
      <c r="W35" s="6">
        <v>2043</v>
      </c>
      <c r="X35" s="48">
        <f>'Cost Source Tab'!AW35</f>
        <v>7728.8019944387397</v>
      </c>
      <c r="Y35" s="37"/>
      <c r="Z35" s="36">
        <f t="shared" si="7"/>
        <v>373200.74835887755</v>
      </c>
      <c r="AA35" s="37">
        <f t="shared" si="8"/>
        <v>7728.8019944387397</v>
      </c>
      <c r="AB35" s="37">
        <v>0</v>
      </c>
      <c r="AC35" s="37">
        <f t="shared" si="14"/>
        <v>369185.65933743882</v>
      </c>
      <c r="AD35" s="38">
        <v>0.02</v>
      </c>
      <c r="AE35" s="37">
        <f t="shared" si="18"/>
        <v>7383.7131867487769</v>
      </c>
      <c r="AF35" s="39">
        <f t="shared" si="9"/>
        <v>372855.65955118759</v>
      </c>
      <c r="AH35" s="6">
        <v>2043</v>
      </c>
      <c r="AI35" s="48">
        <f>'Cost Source Tab'!AV35</f>
        <v>7728.8019944387397</v>
      </c>
      <c r="AJ35" s="37"/>
      <c r="AK35" s="36">
        <f t="shared" si="10"/>
        <v>373200.74835887755</v>
      </c>
      <c r="AL35" s="37">
        <f t="shared" si="11"/>
        <v>7728.8019944387397</v>
      </c>
      <c r="AM35" s="37">
        <v>0</v>
      </c>
      <c r="AN35" s="37">
        <f t="shared" si="15"/>
        <v>369185.65933743882</v>
      </c>
      <c r="AO35" s="38">
        <v>0.02</v>
      </c>
      <c r="AP35" s="37">
        <f t="shared" si="19"/>
        <v>7383.7131867487769</v>
      </c>
      <c r="AQ35" s="39">
        <f t="shared" si="12"/>
        <v>372855.65955118759</v>
      </c>
    </row>
    <row r="36" spans="1:43" x14ac:dyDescent="0.25">
      <c r="A36" s="6">
        <v>2044</v>
      </c>
      <c r="B36" s="48">
        <f>'Cost Source Tab'!AR36</f>
        <v>3741.5779026694049</v>
      </c>
      <c r="D36" s="36">
        <f t="shared" si="0"/>
        <v>339881.49256489199</v>
      </c>
      <c r="E36" s="37">
        <f t="shared" si="1"/>
        <v>3741.5779026694049</v>
      </c>
      <c r="F36" s="37">
        <v>0</v>
      </c>
      <c r="G36" s="37">
        <f t="shared" si="2"/>
        <v>337872.79634974105</v>
      </c>
      <c r="H36" s="38">
        <v>0.02</v>
      </c>
      <c r="I36" s="37">
        <f t="shared" si="16"/>
        <v>6757.4559269948213</v>
      </c>
      <c r="J36" s="39">
        <f t="shared" si="3"/>
        <v>342897.3705892174</v>
      </c>
      <c r="K36"/>
      <c r="L36" s="6">
        <v>2044</v>
      </c>
      <c r="M36" s="48">
        <f>'Cost Source Tab'!AU36</f>
        <v>7748.580191683779</v>
      </c>
      <c r="N36" s="37"/>
      <c r="O36" s="36">
        <f t="shared" si="4"/>
        <v>372855.65955118759</v>
      </c>
      <c r="P36" s="37">
        <f t="shared" si="5"/>
        <v>7748.580191683779</v>
      </c>
      <c r="Q36" s="37">
        <v>0</v>
      </c>
      <c r="R36" s="37">
        <f t="shared" si="13"/>
        <v>368830.82626095344</v>
      </c>
      <c r="S36" s="38">
        <v>0.02</v>
      </c>
      <c r="T36" s="37">
        <f t="shared" si="17"/>
        <v>7376.6165252190694</v>
      </c>
      <c r="U36" s="39">
        <f t="shared" si="6"/>
        <v>372483.69588472287</v>
      </c>
      <c r="W36" s="6">
        <v>2044</v>
      </c>
      <c r="X36" s="48">
        <f>'Cost Source Tab'!AW36</f>
        <v>7748.580191683779</v>
      </c>
      <c r="Y36" s="37"/>
      <c r="Z36" s="36">
        <f t="shared" si="7"/>
        <v>372855.65955118759</v>
      </c>
      <c r="AA36" s="37">
        <f t="shared" si="8"/>
        <v>7748.580191683779</v>
      </c>
      <c r="AB36" s="37">
        <v>0</v>
      </c>
      <c r="AC36" s="37">
        <f t="shared" si="14"/>
        <v>368830.82626095344</v>
      </c>
      <c r="AD36" s="38">
        <v>0.02</v>
      </c>
      <c r="AE36" s="37">
        <f t="shared" si="18"/>
        <v>7376.6165252190694</v>
      </c>
      <c r="AF36" s="39">
        <f t="shared" si="9"/>
        <v>372483.69588472287</v>
      </c>
      <c r="AH36" s="6">
        <v>2044</v>
      </c>
      <c r="AI36" s="48">
        <f>'Cost Source Tab'!AV36</f>
        <v>7748.580191683779</v>
      </c>
      <c r="AJ36" s="37"/>
      <c r="AK36" s="36">
        <f t="shared" si="10"/>
        <v>372855.65955118759</v>
      </c>
      <c r="AL36" s="37">
        <f t="shared" si="11"/>
        <v>7748.580191683779</v>
      </c>
      <c r="AM36" s="37">
        <v>0</v>
      </c>
      <c r="AN36" s="37">
        <f t="shared" si="15"/>
        <v>368830.82626095344</v>
      </c>
      <c r="AO36" s="38">
        <v>0.02</v>
      </c>
      <c r="AP36" s="37">
        <f t="shared" si="19"/>
        <v>7376.6165252190694</v>
      </c>
      <c r="AQ36" s="39">
        <f t="shared" si="12"/>
        <v>372483.69588472287</v>
      </c>
    </row>
    <row r="37" spans="1:43" x14ac:dyDescent="0.25">
      <c r="A37" s="6">
        <v>2045</v>
      </c>
      <c r="B37" s="48">
        <f>'Cost Source Tab'!AR37</f>
        <v>3782.7477991101982</v>
      </c>
      <c r="D37" s="36">
        <f t="shared" si="0"/>
        <v>342897.3705892174</v>
      </c>
      <c r="E37" s="37">
        <f t="shared" si="1"/>
        <v>3782.7477991101982</v>
      </c>
      <c r="F37" s="37">
        <v>0</v>
      </c>
      <c r="G37" s="37">
        <f t="shared" si="2"/>
        <v>340866.86735604762</v>
      </c>
      <c r="H37" s="38">
        <v>0.02</v>
      </c>
      <c r="I37" s="37">
        <f t="shared" si="16"/>
        <v>6817.3373471209525</v>
      </c>
      <c r="J37" s="39">
        <f t="shared" si="3"/>
        <v>345931.96013722819</v>
      </c>
      <c r="K37"/>
      <c r="L37" s="6">
        <v>2045</v>
      </c>
      <c r="M37" s="48">
        <f>'Cost Source Tab'!AU37</f>
        <v>7778.8019944387397</v>
      </c>
      <c r="N37" s="37"/>
      <c r="O37" s="36">
        <f t="shared" si="4"/>
        <v>372483.69588472287</v>
      </c>
      <c r="P37" s="37">
        <f t="shared" si="5"/>
        <v>7778.8019944387397</v>
      </c>
      <c r="Q37" s="37">
        <v>0</v>
      </c>
      <c r="R37" s="37">
        <f t="shared" si="13"/>
        <v>368443.90961827151</v>
      </c>
      <c r="S37" s="38">
        <v>0.02</v>
      </c>
      <c r="T37" s="37">
        <f t="shared" si="17"/>
        <v>7368.8781923654306</v>
      </c>
      <c r="U37" s="39">
        <f t="shared" si="6"/>
        <v>372073.77208264952</v>
      </c>
      <c r="W37" s="6">
        <v>2045</v>
      </c>
      <c r="X37" s="48">
        <f>'Cost Source Tab'!AW37</f>
        <v>7778.8019944387397</v>
      </c>
      <c r="Y37" s="37"/>
      <c r="Z37" s="36">
        <f t="shared" si="7"/>
        <v>372483.69588472287</v>
      </c>
      <c r="AA37" s="37">
        <f t="shared" si="8"/>
        <v>7778.8019944387397</v>
      </c>
      <c r="AB37" s="37">
        <v>0</v>
      </c>
      <c r="AC37" s="37">
        <f t="shared" si="14"/>
        <v>368443.90961827151</v>
      </c>
      <c r="AD37" s="38">
        <v>0.02</v>
      </c>
      <c r="AE37" s="37">
        <f t="shared" si="18"/>
        <v>7368.8781923654306</v>
      </c>
      <c r="AF37" s="39">
        <f t="shared" si="9"/>
        <v>372073.77208264952</v>
      </c>
      <c r="AH37" s="6">
        <v>2045</v>
      </c>
      <c r="AI37" s="48">
        <f>'Cost Source Tab'!AV37</f>
        <v>7778.8019944387397</v>
      </c>
      <c r="AJ37" s="37"/>
      <c r="AK37" s="36">
        <f t="shared" si="10"/>
        <v>372483.69588472287</v>
      </c>
      <c r="AL37" s="37">
        <f t="shared" si="11"/>
        <v>7778.8019944387397</v>
      </c>
      <c r="AM37" s="37">
        <v>0</v>
      </c>
      <c r="AN37" s="37">
        <f t="shared" si="15"/>
        <v>368443.90961827151</v>
      </c>
      <c r="AO37" s="38">
        <v>0.02</v>
      </c>
      <c r="AP37" s="37">
        <f t="shared" si="19"/>
        <v>7368.8781923654306</v>
      </c>
      <c r="AQ37" s="39">
        <f t="shared" si="12"/>
        <v>372073.77208264952</v>
      </c>
    </row>
    <row r="38" spans="1:43" x14ac:dyDescent="0.25">
      <c r="A38" s="6">
        <v>2046</v>
      </c>
      <c r="B38" s="48">
        <f>'Cost Source Tab'!AR38</f>
        <v>3732.7477991101982</v>
      </c>
      <c r="D38" s="36">
        <f t="shared" si="0"/>
        <v>345931.96013722819</v>
      </c>
      <c r="E38" s="37">
        <f t="shared" ref="E38:E68" si="20">B38</f>
        <v>3732.7477991101982</v>
      </c>
      <c r="F38" s="37">
        <v>0</v>
      </c>
      <c r="G38" s="37">
        <f t="shared" si="2"/>
        <v>343925.20860150922</v>
      </c>
      <c r="H38" s="38">
        <v>0.02</v>
      </c>
      <c r="I38" s="37">
        <f t="shared" si="16"/>
        <v>6878.5041720301842</v>
      </c>
      <c r="J38" s="39">
        <f t="shared" si="3"/>
        <v>349077.7165101482</v>
      </c>
      <c r="K38"/>
      <c r="L38" s="6">
        <v>2046</v>
      </c>
      <c r="M38" s="48">
        <f>'Cost Source Tab'!AU38</f>
        <v>7728.8019944387397</v>
      </c>
      <c r="N38" s="37"/>
      <c r="O38" s="36">
        <f t="shared" si="4"/>
        <v>372073.77208264952</v>
      </c>
      <c r="P38" s="37">
        <f t="shared" ref="P38:P68" si="21">M38</f>
        <v>7728.8019944387397</v>
      </c>
      <c r="Q38" s="37">
        <v>0</v>
      </c>
      <c r="R38" s="37">
        <f t="shared" si="13"/>
        <v>368059.14286385302</v>
      </c>
      <c r="S38" s="38">
        <v>0.02</v>
      </c>
      <c r="T38" s="37">
        <f t="shared" si="17"/>
        <v>7361.182857277061</v>
      </c>
      <c r="U38" s="39">
        <f t="shared" si="6"/>
        <v>371706.15294548782</v>
      </c>
      <c r="W38" s="6">
        <v>2046</v>
      </c>
      <c r="X38" s="48">
        <f>'Cost Source Tab'!AW38</f>
        <v>7728.8019944387397</v>
      </c>
      <c r="Y38" s="37"/>
      <c r="Z38" s="36">
        <f t="shared" si="7"/>
        <v>372073.77208264952</v>
      </c>
      <c r="AA38" s="37">
        <f t="shared" ref="AA38:AA68" si="22">X38</f>
        <v>7728.8019944387397</v>
      </c>
      <c r="AB38" s="37">
        <v>0</v>
      </c>
      <c r="AC38" s="37">
        <f t="shared" si="14"/>
        <v>368059.14286385302</v>
      </c>
      <c r="AD38" s="38">
        <v>0.02</v>
      </c>
      <c r="AE38" s="37">
        <f t="shared" si="18"/>
        <v>7361.182857277061</v>
      </c>
      <c r="AF38" s="39">
        <f t="shared" si="9"/>
        <v>371706.15294548782</v>
      </c>
      <c r="AH38" s="6">
        <v>2046</v>
      </c>
      <c r="AI38" s="48">
        <f>'Cost Source Tab'!AV38</f>
        <v>7728.8019944387397</v>
      </c>
      <c r="AJ38" s="37"/>
      <c r="AK38" s="36">
        <f t="shared" si="10"/>
        <v>372073.77208264952</v>
      </c>
      <c r="AL38" s="37">
        <f t="shared" ref="AL38:AL68" si="23">AI38</f>
        <v>7728.8019944387397</v>
      </c>
      <c r="AM38" s="37">
        <v>0</v>
      </c>
      <c r="AN38" s="37">
        <f t="shared" si="15"/>
        <v>368059.14286385302</v>
      </c>
      <c r="AO38" s="38">
        <v>0.02</v>
      </c>
      <c r="AP38" s="37">
        <f t="shared" si="19"/>
        <v>7361.182857277061</v>
      </c>
      <c r="AQ38" s="39">
        <f t="shared" si="12"/>
        <v>371706.15294548782</v>
      </c>
    </row>
    <row r="39" spans="1:43" x14ac:dyDescent="0.25">
      <c r="A39" s="6">
        <v>2047</v>
      </c>
      <c r="B39" s="48">
        <f>'Cost Source Tab'!AR39</f>
        <v>3732.7477991101982</v>
      </c>
      <c r="D39" s="36">
        <f t="shared" si="0"/>
        <v>349077.7165101482</v>
      </c>
      <c r="E39" s="37">
        <f t="shared" si="20"/>
        <v>3732.7477991101982</v>
      </c>
      <c r="F39" s="37">
        <v>0</v>
      </c>
      <c r="G39" s="37">
        <f t="shared" si="2"/>
        <v>347069.68151609675</v>
      </c>
      <c r="H39" s="38">
        <v>0.02</v>
      </c>
      <c r="I39" s="37">
        <f t="shared" si="16"/>
        <v>6941.3936303219352</v>
      </c>
      <c r="J39" s="39">
        <f t="shared" si="3"/>
        <v>352286.36234135996</v>
      </c>
      <c r="K39"/>
      <c r="L39" s="6">
        <v>2047</v>
      </c>
      <c r="M39" s="48">
        <f>'Cost Source Tab'!AU39</f>
        <v>7728.8019944387397</v>
      </c>
      <c r="N39" s="37"/>
      <c r="O39" s="36">
        <f t="shared" si="4"/>
        <v>371706.15294548782</v>
      </c>
      <c r="P39" s="37">
        <f t="shared" si="21"/>
        <v>7728.8019944387397</v>
      </c>
      <c r="Q39" s="37">
        <v>0</v>
      </c>
      <c r="R39" s="37">
        <f t="shared" si="13"/>
        <v>367691.67371409945</v>
      </c>
      <c r="S39" s="38">
        <v>0.02</v>
      </c>
      <c r="T39" s="37">
        <f t="shared" si="17"/>
        <v>7353.8334742819889</v>
      </c>
      <c r="U39" s="39">
        <f t="shared" si="6"/>
        <v>371331.18442533107</v>
      </c>
      <c r="W39" s="6">
        <v>2047</v>
      </c>
      <c r="X39" s="48">
        <f>'Cost Source Tab'!AW39</f>
        <v>7728.8019944387397</v>
      </c>
      <c r="Y39" s="37"/>
      <c r="Z39" s="36">
        <f t="shared" si="7"/>
        <v>371706.15294548782</v>
      </c>
      <c r="AA39" s="37">
        <f t="shared" si="22"/>
        <v>7728.8019944387397</v>
      </c>
      <c r="AB39" s="37">
        <v>0</v>
      </c>
      <c r="AC39" s="37">
        <f t="shared" si="14"/>
        <v>367691.67371409945</v>
      </c>
      <c r="AD39" s="38">
        <v>0.02</v>
      </c>
      <c r="AE39" s="37">
        <f t="shared" si="18"/>
        <v>7353.8334742819889</v>
      </c>
      <c r="AF39" s="39">
        <f t="shared" si="9"/>
        <v>371331.18442533107</v>
      </c>
      <c r="AH39" s="6">
        <v>2047</v>
      </c>
      <c r="AI39" s="48">
        <f>'Cost Source Tab'!AV39</f>
        <v>7728.8019944387397</v>
      </c>
      <c r="AJ39" s="37"/>
      <c r="AK39" s="36">
        <f t="shared" si="10"/>
        <v>371706.15294548782</v>
      </c>
      <c r="AL39" s="37">
        <f t="shared" si="23"/>
        <v>7728.8019944387397</v>
      </c>
      <c r="AM39" s="37">
        <v>0</v>
      </c>
      <c r="AN39" s="37">
        <f t="shared" si="15"/>
        <v>367691.67371409945</v>
      </c>
      <c r="AO39" s="38">
        <v>0.02</v>
      </c>
      <c r="AP39" s="37">
        <f t="shared" si="19"/>
        <v>7353.8334742819889</v>
      </c>
      <c r="AQ39" s="39">
        <f t="shared" si="12"/>
        <v>371331.18442533107</v>
      </c>
    </row>
    <row r="40" spans="1:43" x14ac:dyDescent="0.25">
      <c r="A40" s="6">
        <v>2048</v>
      </c>
      <c r="B40" s="48">
        <f>'Cost Source Tab'!AR40</f>
        <v>3791.5779026694049</v>
      </c>
      <c r="D40" s="36">
        <f t="shared" si="0"/>
        <v>352286.36234135996</v>
      </c>
      <c r="E40" s="37">
        <f t="shared" si="20"/>
        <v>3791.5779026694049</v>
      </c>
      <c r="F40" s="37">
        <v>0</v>
      </c>
      <c r="G40" s="37">
        <f t="shared" si="2"/>
        <v>350247.61517974787</v>
      </c>
      <c r="H40" s="38">
        <v>0.02</v>
      </c>
      <c r="I40" s="37">
        <f t="shared" si="16"/>
        <v>7004.9523035949578</v>
      </c>
      <c r="J40" s="39">
        <f t="shared" si="3"/>
        <v>355499.73674228555</v>
      </c>
      <c r="K40"/>
      <c r="L40" s="6">
        <v>2048</v>
      </c>
      <c r="M40" s="48">
        <f>'Cost Source Tab'!AU40</f>
        <v>7798.580191683779</v>
      </c>
      <c r="N40" s="37"/>
      <c r="O40" s="36">
        <f t="shared" si="4"/>
        <v>371331.18442533107</v>
      </c>
      <c r="P40" s="37">
        <f t="shared" si="21"/>
        <v>7798.580191683779</v>
      </c>
      <c r="Q40" s="37">
        <v>0</v>
      </c>
      <c r="R40" s="37">
        <f t="shared" si="13"/>
        <v>367281.98331589077</v>
      </c>
      <c r="S40" s="38">
        <v>0.02</v>
      </c>
      <c r="T40" s="37">
        <f t="shared" si="17"/>
        <v>7345.6396663178157</v>
      </c>
      <c r="U40" s="39">
        <f t="shared" si="6"/>
        <v>370878.24389996508</v>
      </c>
      <c r="W40" s="6">
        <v>2048</v>
      </c>
      <c r="X40" s="48">
        <f>'Cost Source Tab'!AW40</f>
        <v>7798.580191683779</v>
      </c>
      <c r="Y40" s="37"/>
      <c r="Z40" s="36">
        <f t="shared" si="7"/>
        <v>371331.18442533107</v>
      </c>
      <c r="AA40" s="37">
        <f t="shared" si="22"/>
        <v>7798.580191683779</v>
      </c>
      <c r="AB40" s="37">
        <v>0</v>
      </c>
      <c r="AC40" s="37">
        <f t="shared" si="14"/>
        <v>367281.98331589077</v>
      </c>
      <c r="AD40" s="38">
        <v>0.02</v>
      </c>
      <c r="AE40" s="37">
        <f t="shared" si="18"/>
        <v>7345.6396663178157</v>
      </c>
      <c r="AF40" s="39">
        <f t="shared" si="9"/>
        <v>370878.24389996508</v>
      </c>
      <c r="AH40" s="6">
        <v>2048</v>
      </c>
      <c r="AI40" s="48">
        <f>'Cost Source Tab'!AV40</f>
        <v>7798.580191683779</v>
      </c>
      <c r="AJ40" s="37"/>
      <c r="AK40" s="36">
        <f t="shared" si="10"/>
        <v>371331.18442533107</v>
      </c>
      <c r="AL40" s="37">
        <f t="shared" si="23"/>
        <v>7798.580191683779</v>
      </c>
      <c r="AM40" s="37">
        <v>0</v>
      </c>
      <c r="AN40" s="37">
        <f t="shared" si="15"/>
        <v>367281.98331589077</v>
      </c>
      <c r="AO40" s="38">
        <v>0.02</v>
      </c>
      <c r="AP40" s="37">
        <f t="shared" si="19"/>
        <v>7345.6396663178157</v>
      </c>
      <c r="AQ40" s="39">
        <f t="shared" si="12"/>
        <v>370878.24389996508</v>
      </c>
    </row>
    <row r="41" spans="1:43" x14ac:dyDescent="0.25">
      <c r="A41" s="6">
        <v>2049</v>
      </c>
      <c r="B41" s="48">
        <f>'Cost Source Tab'!AR41</f>
        <v>3732.7477991101982</v>
      </c>
      <c r="D41" s="36">
        <f t="shared" si="0"/>
        <v>355499.73674228555</v>
      </c>
      <c r="E41" s="37">
        <f t="shared" si="20"/>
        <v>3732.7477991101982</v>
      </c>
      <c r="F41" s="37">
        <v>0</v>
      </c>
      <c r="G41" s="37">
        <f t="shared" si="2"/>
        <v>353489.08158494072</v>
      </c>
      <c r="H41" s="38">
        <v>0.02</v>
      </c>
      <c r="I41" s="37">
        <f t="shared" si="16"/>
        <v>7069.7816316988146</v>
      </c>
      <c r="J41" s="39">
        <f t="shared" si="3"/>
        <v>358836.77057487419</v>
      </c>
      <c r="K41"/>
      <c r="L41" s="6">
        <v>2049</v>
      </c>
      <c r="M41" s="48">
        <f>'Cost Source Tab'!AU41</f>
        <v>7728.8019944387397</v>
      </c>
      <c r="N41" s="37"/>
      <c r="O41" s="36">
        <f t="shared" si="4"/>
        <v>370878.24389996508</v>
      </c>
      <c r="P41" s="37">
        <f t="shared" si="21"/>
        <v>7728.8019944387397</v>
      </c>
      <c r="Q41" s="37">
        <v>0</v>
      </c>
      <c r="R41" s="37">
        <f t="shared" si="13"/>
        <v>366864.10245276499</v>
      </c>
      <c r="S41" s="38">
        <v>0.02</v>
      </c>
      <c r="T41" s="37">
        <f t="shared" si="17"/>
        <v>7337.2820490552995</v>
      </c>
      <c r="U41" s="39">
        <f t="shared" si="6"/>
        <v>370486.72395458166</v>
      </c>
      <c r="W41" s="6">
        <v>2049</v>
      </c>
      <c r="X41" s="48">
        <f>'Cost Source Tab'!AW41</f>
        <v>7728.8019944387397</v>
      </c>
      <c r="Y41" s="37"/>
      <c r="Z41" s="36">
        <f t="shared" si="7"/>
        <v>370878.24389996508</v>
      </c>
      <c r="AA41" s="37">
        <f t="shared" si="22"/>
        <v>7728.8019944387397</v>
      </c>
      <c r="AB41" s="37">
        <v>0</v>
      </c>
      <c r="AC41" s="37">
        <f t="shared" si="14"/>
        <v>366864.10245276499</v>
      </c>
      <c r="AD41" s="38">
        <v>0.02</v>
      </c>
      <c r="AE41" s="37">
        <f t="shared" si="18"/>
        <v>7337.2820490552995</v>
      </c>
      <c r="AF41" s="39">
        <f t="shared" si="9"/>
        <v>370486.72395458166</v>
      </c>
      <c r="AH41" s="6">
        <v>2049</v>
      </c>
      <c r="AI41" s="48">
        <f>'Cost Source Tab'!AV41</f>
        <v>7728.8019944387397</v>
      </c>
      <c r="AJ41" s="37"/>
      <c r="AK41" s="36">
        <f t="shared" si="10"/>
        <v>370878.24389996508</v>
      </c>
      <c r="AL41" s="37">
        <f t="shared" si="23"/>
        <v>7728.8019944387397</v>
      </c>
      <c r="AM41" s="37">
        <v>0</v>
      </c>
      <c r="AN41" s="37">
        <f t="shared" si="15"/>
        <v>366864.10245276499</v>
      </c>
      <c r="AO41" s="38">
        <v>0.02</v>
      </c>
      <c r="AP41" s="37">
        <f t="shared" si="19"/>
        <v>7337.2820490552995</v>
      </c>
      <c r="AQ41" s="39">
        <f t="shared" si="12"/>
        <v>370486.72395458166</v>
      </c>
    </row>
    <row r="42" spans="1:43" x14ac:dyDescent="0.25">
      <c r="A42" s="6">
        <v>2050</v>
      </c>
      <c r="B42" s="48">
        <f>'Cost Source Tab'!AR42</f>
        <v>3732.7477991101982</v>
      </c>
      <c r="D42" s="36">
        <f t="shared" si="0"/>
        <v>358836.77057487419</v>
      </c>
      <c r="E42" s="37">
        <f t="shared" si="20"/>
        <v>3732.7477991101982</v>
      </c>
      <c r="F42" s="37">
        <v>0</v>
      </c>
      <c r="G42" s="37">
        <f t="shared" si="2"/>
        <v>356824.75391861767</v>
      </c>
      <c r="H42" s="38">
        <v>0.02</v>
      </c>
      <c r="I42" s="37">
        <f t="shared" si="16"/>
        <v>7136.4950783723534</v>
      </c>
      <c r="J42" s="39">
        <f t="shared" si="3"/>
        <v>362240.51785413636</v>
      </c>
      <c r="K42"/>
      <c r="L42" s="6">
        <v>2050</v>
      </c>
      <c r="M42" s="48">
        <f>'Cost Source Tab'!AU42</f>
        <v>7728.8019944387397</v>
      </c>
      <c r="N42" s="37"/>
      <c r="O42" s="36">
        <f t="shared" si="4"/>
        <v>370486.72395458166</v>
      </c>
      <c r="P42" s="37">
        <f t="shared" si="21"/>
        <v>7728.8019944387397</v>
      </c>
      <c r="Q42" s="37">
        <v>0</v>
      </c>
      <c r="R42" s="37">
        <f t="shared" si="13"/>
        <v>366472.74224624137</v>
      </c>
      <c r="S42" s="38">
        <v>0.02</v>
      </c>
      <c r="T42" s="37">
        <f t="shared" si="17"/>
        <v>7329.4548449248277</v>
      </c>
      <c r="U42" s="39">
        <f t="shared" si="6"/>
        <v>370087.37680506776</v>
      </c>
      <c r="W42" s="6">
        <v>2050</v>
      </c>
      <c r="X42" s="48">
        <f>'Cost Source Tab'!AW42</f>
        <v>7728.8019944387397</v>
      </c>
      <c r="Y42" s="37"/>
      <c r="Z42" s="36">
        <f t="shared" si="7"/>
        <v>370486.72395458166</v>
      </c>
      <c r="AA42" s="37">
        <f t="shared" si="22"/>
        <v>7728.8019944387397</v>
      </c>
      <c r="AB42" s="37">
        <v>0</v>
      </c>
      <c r="AC42" s="37">
        <f t="shared" si="14"/>
        <v>366472.74224624137</v>
      </c>
      <c r="AD42" s="38">
        <v>0.02</v>
      </c>
      <c r="AE42" s="37">
        <f t="shared" si="18"/>
        <v>7329.4548449248277</v>
      </c>
      <c r="AF42" s="39">
        <f t="shared" si="9"/>
        <v>370087.37680506776</v>
      </c>
      <c r="AH42" s="6">
        <v>2050</v>
      </c>
      <c r="AI42" s="48">
        <f>'Cost Source Tab'!AV42</f>
        <v>7728.8019944387397</v>
      </c>
      <c r="AJ42" s="37"/>
      <c r="AK42" s="36">
        <f t="shared" si="10"/>
        <v>370486.72395458166</v>
      </c>
      <c r="AL42" s="37">
        <f t="shared" si="23"/>
        <v>7728.8019944387397</v>
      </c>
      <c r="AM42" s="37">
        <v>0</v>
      </c>
      <c r="AN42" s="37">
        <f t="shared" si="15"/>
        <v>366472.74224624137</v>
      </c>
      <c r="AO42" s="38">
        <v>0.02</v>
      </c>
      <c r="AP42" s="37">
        <f t="shared" si="19"/>
        <v>7329.4548449248277</v>
      </c>
      <c r="AQ42" s="39">
        <f t="shared" si="12"/>
        <v>370087.37680506776</v>
      </c>
    </row>
    <row r="43" spans="1:43" x14ac:dyDescent="0.25">
      <c r="A43" s="6">
        <v>2051</v>
      </c>
      <c r="B43" s="48">
        <f>'Cost Source Tab'!AR43</f>
        <v>3782.7477991101982</v>
      </c>
      <c r="D43" s="36">
        <f t="shared" si="0"/>
        <v>362240.51785413636</v>
      </c>
      <c r="E43" s="37">
        <f t="shared" si="20"/>
        <v>3782.7477991101982</v>
      </c>
      <c r="F43" s="37">
        <v>0</v>
      </c>
      <c r="G43" s="37">
        <f t="shared" si="2"/>
        <v>360202.12268001802</v>
      </c>
      <c r="H43" s="38">
        <v>0.02</v>
      </c>
      <c r="I43" s="37">
        <f t="shared" si="16"/>
        <v>7204.0424536003602</v>
      </c>
      <c r="J43" s="39">
        <f t="shared" si="3"/>
        <v>365661.81250862655</v>
      </c>
      <c r="K43"/>
      <c r="L43" s="6">
        <v>2051</v>
      </c>
      <c r="M43" s="48">
        <f>'Cost Source Tab'!AU43</f>
        <v>7778.8019944387397</v>
      </c>
      <c r="N43" s="37"/>
      <c r="O43" s="36">
        <f t="shared" si="4"/>
        <v>370087.37680506776</v>
      </c>
      <c r="P43" s="37">
        <f t="shared" si="21"/>
        <v>7778.8019944387397</v>
      </c>
      <c r="Q43" s="37">
        <v>0</v>
      </c>
      <c r="R43" s="37">
        <f t="shared" si="13"/>
        <v>366048.56822897942</v>
      </c>
      <c r="S43" s="38">
        <v>0.02</v>
      </c>
      <c r="T43" s="37">
        <f t="shared" si="17"/>
        <v>7320.9713645795882</v>
      </c>
      <c r="U43" s="39">
        <f t="shared" si="6"/>
        <v>369629.54617520858</v>
      </c>
      <c r="W43" s="6">
        <v>2051</v>
      </c>
      <c r="X43" s="48">
        <f>'Cost Source Tab'!AW43</f>
        <v>7778.8019944387397</v>
      </c>
      <c r="Y43" s="37"/>
      <c r="Z43" s="36">
        <f t="shared" si="7"/>
        <v>370087.37680506776</v>
      </c>
      <c r="AA43" s="37">
        <f t="shared" si="22"/>
        <v>7778.8019944387397</v>
      </c>
      <c r="AB43" s="37">
        <v>0</v>
      </c>
      <c r="AC43" s="37">
        <f t="shared" si="14"/>
        <v>366048.56822897942</v>
      </c>
      <c r="AD43" s="38">
        <v>0.02</v>
      </c>
      <c r="AE43" s="37">
        <f t="shared" si="18"/>
        <v>7320.9713645795882</v>
      </c>
      <c r="AF43" s="39">
        <f t="shared" si="9"/>
        <v>369629.54617520858</v>
      </c>
      <c r="AH43" s="6">
        <v>2051</v>
      </c>
      <c r="AI43" s="48">
        <f>'Cost Source Tab'!AV43</f>
        <v>7778.8019944387397</v>
      </c>
      <c r="AJ43" s="37"/>
      <c r="AK43" s="36">
        <f t="shared" si="10"/>
        <v>370087.37680506776</v>
      </c>
      <c r="AL43" s="37">
        <f t="shared" si="23"/>
        <v>7778.8019944387397</v>
      </c>
      <c r="AM43" s="37">
        <v>0</v>
      </c>
      <c r="AN43" s="37">
        <f t="shared" si="15"/>
        <v>366048.56822897942</v>
      </c>
      <c r="AO43" s="38">
        <v>0.02</v>
      </c>
      <c r="AP43" s="37">
        <f t="shared" si="19"/>
        <v>7320.9713645795882</v>
      </c>
      <c r="AQ43" s="39">
        <f t="shared" si="12"/>
        <v>369629.54617520858</v>
      </c>
    </row>
    <row r="44" spans="1:43" x14ac:dyDescent="0.25">
      <c r="A44" s="6">
        <v>2052</v>
      </c>
      <c r="B44" s="48">
        <f>'Cost Source Tab'!AR44</f>
        <v>3741.5779026694049</v>
      </c>
      <c r="D44" s="36">
        <f t="shared" si="0"/>
        <v>365661.81250862655</v>
      </c>
      <c r="E44" s="37">
        <f t="shared" si="20"/>
        <v>3741.5779026694049</v>
      </c>
      <c r="F44" s="37">
        <v>0</v>
      </c>
      <c r="G44" s="37">
        <f t="shared" si="2"/>
        <v>363642.59800708492</v>
      </c>
      <c r="H44" s="38">
        <v>0.02</v>
      </c>
      <c r="I44" s="37">
        <f t="shared" si="16"/>
        <v>7272.8519601416983</v>
      </c>
      <c r="J44" s="39">
        <f t="shared" si="3"/>
        <v>369193.08656609885</v>
      </c>
      <c r="K44"/>
      <c r="L44" s="6">
        <v>2052</v>
      </c>
      <c r="M44" s="48">
        <f>'Cost Source Tab'!AU44</f>
        <v>7748.580191683779</v>
      </c>
      <c r="N44" s="37"/>
      <c r="O44" s="36">
        <f t="shared" si="4"/>
        <v>369629.54617520858</v>
      </c>
      <c r="P44" s="37">
        <f t="shared" si="21"/>
        <v>7748.580191683779</v>
      </c>
      <c r="Q44" s="37">
        <v>0</v>
      </c>
      <c r="R44" s="37">
        <f t="shared" si="13"/>
        <v>365606.02912870189</v>
      </c>
      <c r="S44" s="38">
        <v>0.02</v>
      </c>
      <c r="T44" s="37">
        <f t="shared" si="17"/>
        <v>7312.1205825740381</v>
      </c>
      <c r="U44" s="39">
        <f t="shared" si="6"/>
        <v>369193.08656609885</v>
      </c>
      <c r="W44" s="6">
        <v>2052</v>
      </c>
      <c r="X44" s="48">
        <f>'Cost Source Tab'!AW44</f>
        <v>7748.580191683779</v>
      </c>
      <c r="Y44" s="37"/>
      <c r="Z44" s="36">
        <f t="shared" si="7"/>
        <v>369629.54617520858</v>
      </c>
      <c r="AA44" s="37">
        <f t="shared" si="22"/>
        <v>7748.580191683779</v>
      </c>
      <c r="AB44" s="37">
        <v>0</v>
      </c>
      <c r="AC44" s="37">
        <f t="shared" si="14"/>
        <v>365606.02912870189</v>
      </c>
      <c r="AD44" s="38">
        <v>0.02</v>
      </c>
      <c r="AE44" s="37">
        <f t="shared" si="18"/>
        <v>7312.1205825740381</v>
      </c>
      <c r="AF44" s="39">
        <f t="shared" si="9"/>
        <v>369193.08656609885</v>
      </c>
      <c r="AH44" s="6">
        <v>2052</v>
      </c>
      <c r="AI44" s="48">
        <f>'Cost Source Tab'!AV44</f>
        <v>7748.580191683779</v>
      </c>
      <c r="AJ44" s="37"/>
      <c r="AK44" s="36">
        <f t="shared" si="10"/>
        <v>369629.54617520858</v>
      </c>
      <c r="AL44" s="37">
        <f t="shared" si="23"/>
        <v>7748.580191683779</v>
      </c>
      <c r="AM44" s="37">
        <v>0</v>
      </c>
      <c r="AN44" s="37">
        <f t="shared" si="15"/>
        <v>365606.02912870189</v>
      </c>
      <c r="AO44" s="38">
        <v>0.02</v>
      </c>
      <c r="AP44" s="37">
        <f t="shared" si="19"/>
        <v>7312.1205825740381</v>
      </c>
      <c r="AQ44" s="39">
        <f t="shared" si="12"/>
        <v>369193.08656609885</v>
      </c>
    </row>
    <row r="45" spans="1:43" x14ac:dyDescent="0.25">
      <c r="A45" s="6">
        <v>2053</v>
      </c>
      <c r="B45" s="48">
        <f>'Cost Source Tab'!AR45</f>
        <v>3582.6193302026286</v>
      </c>
      <c r="D45" s="36">
        <f t="shared" si="0"/>
        <v>369193.08656609885</v>
      </c>
      <c r="E45" s="37">
        <f t="shared" si="20"/>
        <v>3582.6193302026286</v>
      </c>
      <c r="F45" s="37">
        <v>0</v>
      </c>
      <c r="G45" s="37">
        <f t="shared" si="2"/>
        <v>367251.87817521172</v>
      </c>
      <c r="H45" s="38">
        <v>0.02</v>
      </c>
      <c r="I45" s="37">
        <f t="shared" si="16"/>
        <v>7345.0375635042346</v>
      </c>
      <c r="J45" s="39">
        <f t="shared" si="3"/>
        <v>372955.50479940046</v>
      </c>
      <c r="K45"/>
      <c r="L45" s="6">
        <v>2053</v>
      </c>
      <c r="M45" s="48">
        <f>'Cost Source Tab'!AU45</f>
        <v>3582.6193302026286</v>
      </c>
      <c r="N45" s="37"/>
      <c r="O45" s="36">
        <f t="shared" si="4"/>
        <v>369193.08656609885</v>
      </c>
      <c r="P45" s="37">
        <f t="shared" si="21"/>
        <v>3582.6193302026286</v>
      </c>
      <c r="Q45" s="37">
        <v>0</v>
      </c>
      <c r="R45" s="37">
        <f t="shared" si="13"/>
        <v>367251.87817521172</v>
      </c>
      <c r="S45" s="38">
        <v>0.02</v>
      </c>
      <c r="T45" s="37">
        <f t="shared" si="17"/>
        <v>7345.0375635042346</v>
      </c>
      <c r="U45" s="39">
        <f t="shared" si="6"/>
        <v>372955.50479940046</v>
      </c>
      <c r="W45" s="6">
        <v>2053</v>
      </c>
      <c r="X45" s="48">
        <f>'Cost Source Tab'!AW45</f>
        <v>3582.6193302026286</v>
      </c>
      <c r="Y45" s="37"/>
      <c r="Z45" s="36">
        <f t="shared" si="7"/>
        <v>369193.08656609885</v>
      </c>
      <c r="AA45" s="37">
        <f t="shared" si="22"/>
        <v>3582.6193302026286</v>
      </c>
      <c r="AB45" s="37">
        <v>0</v>
      </c>
      <c r="AC45" s="37">
        <f t="shared" si="14"/>
        <v>367251.87817521172</v>
      </c>
      <c r="AD45" s="38">
        <v>0.02</v>
      </c>
      <c r="AE45" s="37">
        <f t="shared" si="18"/>
        <v>7345.0375635042346</v>
      </c>
      <c r="AF45" s="39">
        <f t="shared" si="9"/>
        <v>372955.50479940046</v>
      </c>
      <c r="AH45" s="6">
        <v>2053</v>
      </c>
      <c r="AI45" s="48">
        <f>'Cost Source Tab'!AV45</f>
        <v>3582.6193302026286</v>
      </c>
      <c r="AJ45" s="37"/>
      <c r="AK45" s="36">
        <f t="shared" si="10"/>
        <v>369193.08656609885</v>
      </c>
      <c r="AL45" s="37">
        <f t="shared" si="23"/>
        <v>3582.6193302026286</v>
      </c>
      <c r="AM45" s="37">
        <v>0</v>
      </c>
      <c r="AN45" s="37">
        <f t="shared" si="15"/>
        <v>367251.87817521172</v>
      </c>
      <c r="AO45" s="38">
        <v>0.02</v>
      </c>
      <c r="AP45" s="37">
        <f t="shared" si="19"/>
        <v>7345.0375635042346</v>
      </c>
      <c r="AQ45" s="39">
        <f t="shared" si="12"/>
        <v>372955.50479940046</v>
      </c>
    </row>
    <row r="46" spans="1:43" x14ac:dyDescent="0.25">
      <c r="A46" s="6">
        <v>2054</v>
      </c>
      <c r="B46" s="48">
        <f>'Cost Source Tab'!AR46</f>
        <v>3632.6193302026286</v>
      </c>
      <c r="D46" s="36">
        <f t="shared" si="0"/>
        <v>372955.50479940046</v>
      </c>
      <c r="E46" s="37">
        <f t="shared" si="20"/>
        <v>3632.6193302026286</v>
      </c>
      <c r="F46" s="37">
        <v>0</v>
      </c>
      <c r="G46" s="37">
        <f t="shared" si="2"/>
        <v>370987.77155407297</v>
      </c>
      <c r="H46" s="38">
        <v>0.02</v>
      </c>
      <c r="I46" s="37">
        <f t="shared" si="16"/>
        <v>7419.7554310814594</v>
      </c>
      <c r="J46" s="39">
        <f t="shared" si="3"/>
        <v>376742.64090027928</v>
      </c>
      <c r="K46"/>
      <c r="L46" s="6">
        <v>2054</v>
      </c>
      <c r="M46" s="48">
        <f>'Cost Source Tab'!AU46</f>
        <v>3632.6193302026286</v>
      </c>
      <c r="N46" s="37"/>
      <c r="O46" s="36">
        <f t="shared" si="4"/>
        <v>372955.50479940046</v>
      </c>
      <c r="P46" s="37">
        <f t="shared" si="21"/>
        <v>3632.6193302026286</v>
      </c>
      <c r="Q46" s="37">
        <v>0</v>
      </c>
      <c r="R46" s="37">
        <f t="shared" si="13"/>
        <v>370987.77155407297</v>
      </c>
      <c r="S46" s="38">
        <v>0.02</v>
      </c>
      <c r="T46" s="37">
        <f t="shared" si="17"/>
        <v>7419.7554310814594</v>
      </c>
      <c r="U46" s="39">
        <f t="shared" si="6"/>
        <v>376742.64090027928</v>
      </c>
      <c r="W46" s="6">
        <v>2054</v>
      </c>
      <c r="X46" s="48">
        <f>'Cost Source Tab'!AW46</f>
        <v>3632.6193302026286</v>
      </c>
      <c r="Y46" s="37"/>
      <c r="Z46" s="36">
        <f t="shared" si="7"/>
        <v>372955.50479940046</v>
      </c>
      <c r="AA46" s="37">
        <f t="shared" si="22"/>
        <v>3632.6193302026286</v>
      </c>
      <c r="AB46" s="37">
        <v>0</v>
      </c>
      <c r="AC46" s="37">
        <f t="shared" si="14"/>
        <v>370987.77155407297</v>
      </c>
      <c r="AD46" s="38">
        <v>0.02</v>
      </c>
      <c r="AE46" s="37">
        <f t="shared" si="18"/>
        <v>7419.7554310814594</v>
      </c>
      <c r="AF46" s="39">
        <f t="shared" si="9"/>
        <v>376742.64090027928</v>
      </c>
      <c r="AH46" s="6">
        <v>2054</v>
      </c>
      <c r="AI46" s="48">
        <f>'Cost Source Tab'!AV46</f>
        <v>3632.6193302026286</v>
      </c>
      <c r="AJ46" s="37"/>
      <c r="AK46" s="36">
        <f t="shared" si="10"/>
        <v>372955.50479940046</v>
      </c>
      <c r="AL46" s="37">
        <f t="shared" si="23"/>
        <v>3632.6193302026286</v>
      </c>
      <c r="AM46" s="37">
        <v>0</v>
      </c>
      <c r="AN46" s="37">
        <f t="shared" si="15"/>
        <v>370987.77155407297</v>
      </c>
      <c r="AO46" s="38">
        <v>0.02</v>
      </c>
      <c r="AP46" s="37">
        <f t="shared" si="19"/>
        <v>7419.7554310814594</v>
      </c>
      <c r="AQ46" s="39">
        <f t="shared" si="12"/>
        <v>376742.64090027928</v>
      </c>
    </row>
    <row r="47" spans="1:43" x14ac:dyDescent="0.25">
      <c r="A47" s="6">
        <v>2055</v>
      </c>
      <c r="B47" s="48">
        <f>'Cost Source Tab'!AR47</f>
        <v>3582.6193302026286</v>
      </c>
      <c r="D47" s="36">
        <f t="shared" si="0"/>
        <v>376742.64090027928</v>
      </c>
      <c r="E47" s="37">
        <f t="shared" si="20"/>
        <v>3582.6193302026286</v>
      </c>
      <c r="F47" s="37">
        <v>0</v>
      </c>
      <c r="G47" s="37">
        <f t="shared" si="2"/>
        <v>374798.35231586534</v>
      </c>
      <c r="H47" s="38">
        <v>0.02</v>
      </c>
      <c r="I47" s="37">
        <f t="shared" si="16"/>
        <v>7495.967046317307</v>
      </c>
      <c r="J47" s="39">
        <f t="shared" si="3"/>
        <v>380655.98861639394</v>
      </c>
      <c r="K47"/>
      <c r="L47" s="6">
        <v>2055</v>
      </c>
      <c r="M47" s="48">
        <f>'Cost Source Tab'!AU47</f>
        <v>3582.6193302026286</v>
      </c>
      <c r="N47" s="37"/>
      <c r="O47" s="36">
        <f t="shared" si="4"/>
        <v>376742.64090027928</v>
      </c>
      <c r="P47" s="37">
        <f t="shared" si="21"/>
        <v>3582.6193302026286</v>
      </c>
      <c r="Q47" s="37">
        <v>0</v>
      </c>
      <c r="R47" s="37">
        <f t="shared" si="13"/>
        <v>374798.35231586534</v>
      </c>
      <c r="S47" s="38">
        <v>0.02</v>
      </c>
      <c r="T47" s="37">
        <f t="shared" si="17"/>
        <v>7495.967046317307</v>
      </c>
      <c r="U47" s="39">
        <f t="shared" si="6"/>
        <v>380655.98861639394</v>
      </c>
      <c r="W47" s="6">
        <v>2055</v>
      </c>
      <c r="X47" s="48">
        <f>'Cost Source Tab'!AW47</f>
        <v>3582.6193302026286</v>
      </c>
      <c r="Y47" s="37"/>
      <c r="Z47" s="36">
        <f t="shared" si="7"/>
        <v>376742.64090027928</v>
      </c>
      <c r="AA47" s="37">
        <f t="shared" si="22"/>
        <v>3582.6193302026286</v>
      </c>
      <c r="AB47" s="37">
        <v>0</v>
      </c>
      <c r="AC47" s="37">
        <f t="shared" si="14"/>
        <v>374798.35231586534</v>
      </c>
      <c r="AD47" s="38">
        <v>0.02</v>
      </c>
      <c r="AE47" s="37">
        <f t="shared" si="18"/>
        <v>7495.967046317307</v>
      </c>
      <c r="AF47" s="39">
        <f t="shared" si="9"/>
        <v>380655.98861639394</v>
      </c>
      <c r="AH47" s="6">
        <v>2055</v>
      </c>
      <c r="AI47" s="48">
        <f>'Cost Source Tab'!AV47</f>
        <v>3582.6193302026286</v>
      </c>
      <c r="AJ47" s="37"/>
      <c r="AK47" s="36">
        <f t="shared" si="10"/>
        <v>376742.64090027928</v>
      </c>
      <c r="AL47" s="37">
        <f t="shared" si="23"/>
        <v>3582.6193302026286</v>
      </c>
      <c r="AM47" s="37">
        <v>0</v>
      </c>
      <c r="AN47" s="37">
        <f t="shared" si="15"/>
        <v>374798.35231586534</v>
      </c>
      <c r="AO47" s="38">
        <v>0.02</v>
      </c>
      <c r="AP47" s="37">
        <f t="shared" si="19"/>
        <v>7495.967046317307</v>
      </c>
      <c r="AQ47" s="39">
        <f t="shared" si="12"/>
        <v>380655.98861639394</v>
      </c>
    </row>
    <row r="48" spans="1:43" x14ac:dyDescent="0.25">
      <c r="A48" s="6">
        <v>2056</v>
      </c>
      <c r="B48" s="48">
        <f>'Cost Source Tab'!AR48</f>
        <v>3591.4311091894851</v>
      </c>
      <c r="D48" s="36">
        <f t="shared" si="0"/>
        <v>380655.98861639394</v>
      </c>
      <c r="E48" s="37">
        <f t="shared" si="20"/>
        <v>3591.4311091894851</v>
      </c>
      <c r="F48" s="37">
        <v>0</v>
      </c>
      <c r="G48" s="37">
        <f t="shared" si="2"/>
        <v>378705.69930698007</v>
      </c>
      <c r="H48" s="38">
        <v>0.02</v>
      </c>
      <c r="I48" s="37">
        <f t="shared" si="16"/>
        <v>7574.1139861396014</v>
      </c>
      <c r="J48" s="39">
        <f t="shared" si="3"/>
        <v>384638.67149334407</v>
      </c>
      <c r="K48"/>
      <c r="L48" s="6">
        <v>2056</v>
      </c>
      <c r="M48" s="48">
        <f>'Cost Source Tab'!AU48</f>
        <v>3591.4311091894851</v>
      </c>
      <c r="N48" s="37"/>
      <c r="O48" s="36">
        <f t="shared" si="4"/>
        <v>380655.98861639394</v>
      </c>
      <c r="P48" s="37">
        <f t="shared" si="21"/>
        <v>3591.4311091894851</v>
      </c>
      <c r="Q48" s="37">
        <v>0</v>
      </c>
      <c r="R48" s="37">
        <f t="shared" si="13"/>
        <v>378705.69930698007</v>
      </c>
      <c r="S48" s="38">
        <v>0.02</v>
      </c>
      <c r="T48" s="37">
        <f t="shared" si="17"/>
        <v>7574.1139861396014</v>
      </c>
      <c r="U48" s="39">
        <f t="shared" si="6"/>
        <v>384638.67149334407</v>
      </c>
      <c r="W48" s="6">
        <v>2056</v>
      </c>
      <c r="X48" s="48">
        <f>'Cost Source Tab'!AW48</f>
        <v>3591.4311091894851</v>
      </c>
      <c r="Y48" s="37"/>
      <c r="Z48" s="36">
        <f t="shared" si="7"/>
        <v>380655.98861639394</v>
      </c>
      <c r="AA48" s="37">
        <f t="shared" si="22"/>
        <v>3591.4311091894851</v>
      </c>
      <c r="AB48" s="37">
        <v>0</v>
      </c>
      <c r="AC48" s="37">
        <f t="shared" si="14"/>
        <v>378705.69930698007</v>
      </c>
      <c r="AD48" s="38">
        <v>0.02</v>
      </c>
      <c r="AE48" s="37">
        <f t="shared" si="18"/>
        <v>7574.1139861396014</v>
      </c>
      <c r="AF48" s="39">
        <f t="shared" si="9"/>
        <v>384638.67149334407</v>
      </c>
      <c r="AH48" s="6">
        <v>2056</v>
      </c>
      <c r="AI48" s="48">
        <f>'Cost Source Tab'!AV48</f>
        <v>3591.4311091894851</v>
      </c>
      <c r="AJ48" s="37"/>
      <c r="AK48" s="36">
        <f t="shared" si="10"/>
        <v>380655.98861639394</v>
      </c>
      <c r="AL48" s="37">
        <f t="shared" si="23"/>
        <v>3591.4311091894851</v>
      </c>
      <c r="AM48" s="37">
        <v>0</v>
      </c>
      <c r="AN48" s="37">
        <f t="shared" si="15"/>
        <v>378705.69930698007</v>
      </c>
      <c r="AO48" s="38">
        <v>0.02</v>
      </c>
      <c r="AP48" s="37">
        <f t="shared" si="19"/>
        <v>7574.1139861396014</v>
      </c>
      <c r="AQ48" s="39">
        <f t="shared" si="12"/>
        <v>384638.67149334407</v>
      </c>
    </row>
    <row r="49" spans="1:43" x14ac:dyDescent="0.25">
      <c r="A49" s="6">
        <v>2057</v>
      </c>
      <c r="B49" s="48">
        <f>'Cost Source Tab'!AR49</f>
        <v>3632.6193302026286</v>
      </c>
      <c r="D49" s="36">
        <f t="shared" si="0"/>
        <v>384638.67149334407</v>
      </c>
      <c r="E49" s="37">
        <f t="shared" si="20"/>
        <v>3632.6193302026286</v>
      </c>
      <c r="F49" s="37">
        <v>0</v>
      </c>
      <c r="G49" s="37">
        <f t="shared" si="2"/>
        <v>382666.171554139</v>
      </c>
      <c r="H49" s="38">
        <v>0.02</v>
      </c>
      <c r="I49" s="37">
        <f t="shared" si="16"/>
        <v>7653.3234310827802</v>
      </c>
      <c r="J49" s="39">
        <f t="shared" si="3"/>
        <v>388659.3755942242</v>
      </c>
      <c r="K49"/>
      <c r="L49" s="6">
        <v>2057</v>
      </c>
      <c r="M49" s="48">
        <f>'Cost Source Tab'!AU49</f>
        <v>3632.6193302026286</v>
      </c>
      <c r="N49" s="37"/>
      <c r="O49" s="36">
        <f t="shared" si="4"/>
        <v>384638.67149334407</v>
      </c>
      <c r="P49" s="37">
        <f t="shared" si="21"/>
        <v>3632.6193302026286</v>
      </c>
      <c r="Q49" s="37">
        <v>0</v>
      </c>
      <c r="R49" s="37">
        <f t="shared" si="13"/>
        <v>382666.171554139</v>
      </c>
      <c r="S49" s="38">
        <v>0.02</v>
      </c>
      <c r="T49" s="37">
        <f t="shared" si="17"/>
        <v>7653.3234310827802</v>
      </c>
      <c r="U49" s="39">
        <f t="shared" si="6"/>
        <v>388659.3755942242</v>
      </c>
      <c r="W49" s="6">
        <v>2057</v>
      </c>
      <c r="X49" s="48">
        <f>'Cost Source Tab'!AW49</f>
        <v>3632.6193302026286</v>
      </c>
      <c r="Y49" s="37"/>
      <c r="Z49" s="36">
        <f t="shared" si="7"/>
        <v>384638.67149334407</v>
      </c>
      <c r="AA49" s="37">
        <f t="shared" si="22"/>
        <v>3632.6193302026286</v>
      </c>
      <c r="AB49" s="37">
        <v>0</v>
      </c>
      <c r="AC49" s="37">
        <f t="shared" si="14"/>
        <v>382666.171554139</v>
      </c>
      <c r="AD49" s="38">
        <v>0.02</v>
      </c>
      <c r="AE49" s="37">
        <f t="shared" si="18"/>
        <v>7653.3234310827802</v>
      </c>
      <c r="AF49" s="39">
        <f t="shared" si="9"/>
        <v>388659.3755942242</v>
      </c>
      <c r="AH49" s="6">
        <v>2057</v>
      </c>
      <c r="AI49" s="48">
        <f>'Cost Source Tab'!AV49</f>
        <v>3632.6193302026286</v>
      </c>
      <c r="AJ49" s="37"/>
      <c r="AK49" s="36">
        <f t="shared" si="10"/>
        <v>384638.67149334407</v>
      </c>
      <c r="AL49" s="37">
        <f t="shared" si="23"/>
        <v>3632.6193302026286</v>
      </c>
      <c r="AM49" s="37">
        <v>0</v>
      </c>
      <c r="AN49" s="37">
        <f t="shared" si="15"/>
        <v>382666.171554139</v>
      </c>
      <c r="AO49" s="38">
        <v>0.02</v>
      </c>
      <c r="AP49" s="37">
        <f t="shared" si="19"/>
        <v>7653.3234310827802</v>
      </c>
      <c r="AQ49" s="39">
        <f t="shared" si="12"/>
        <v>388659.3755942242</v>
      </c>
    </row>
    <row r="50" spans="1:43" x14ac:dyDescent="0.25">
      <c r="A50" s="6">
        <v>2058</v>
      </c>
      <c r="B50" s="48">
        <f>'Cost Source Tab'!AR50</f>
        <v>3582.6193302026286</v>
      </c>
      <c r="D50" s="36">
        <f t="shared" si="0"/>
        <v>388659.3755942242</v>
      </c>
      <c r="E50" s="37">
        <f t="shared" si="20"/>
        <v>3582.6193302026286</v>
      </c>
      <c r="F50" s="37">
        <v>0</v>
      </c>
      <c r="G50" s="37">
        <f t="shared" si="2"/>
        <v>386710.22502095101</v>
      </c>
      <c r="H50" s="38">
        <v>0.02</v>
      </c>
      <c r="I50" s="37">
        <f t="shared" si="16"/>
        <v>7734.2045004190204</v>
      </c>
      <c r="J50" s="39">
        <f t="shared" si="3"/>
        <v>392810.96076444059</v>
      </c>
      <c r="K50"/>
      <c r="L50" s="6">
        <v>2058</v>
      </c>
      <c r="M50" s="48">
        <f>'Cost Source Tab'!AU50</f>
        <v>3582.6193302026286</v>
      </c>
      <c r="N50" s="37"/>
      <c r="O50" s="36">
        <f t="shared" si="4"/>
        <v>388659.3755942242</v>
      </c>
      <c r="P50" s="37">
        <f t="shared" si="21"/>
        <v>3582.6193302026286</v>
      </c>
      <c r="Q50" s="37">
        <v>0</v>
      </c>
      <c r="R50" s="37">
        <f t="shared" si="13"/>
        <v>386710.22502095101</v>
      </c>
      <c r="S50" s="38">
        <v>0.02</v>
      </c>
      <c r="T50" s="37">
        <f t="shared" si="17"/>
        <v>7734.2045004190204</v>
      </c>
      <c r="U50" s="39">
        <f t="shared" si="6"/>
        <v>392810.96076444059</v>
      </c>
      <c r="W50" s="6">
        <v>2058</v>
      </c>
      <c r="X50" s="48">
        <f>'Cost Source Tab'!AW50</f>
        <v>3582.6193302026286</v>
      </c>
      <c r="Y50" s="37"/>
      <c r="Z50" s="36">
        <f t="shared" si="7"/>
        <v>388659.3755942242</v>
      </c>
      <c r="AA50" s="37">
        <f t="shared" si="22"/>
        <v>3582.6193302026286</v>
      </c>
      <c r="AB50" s="37">
        <v>0</v>
      </c>
      <c r="AC50" s="37">
        <f t="shared" si="14"/>
        <v>386710.22502095101</v>
      </c>
      <c r="AD50" s="38">
        <v>0.02</v>
      </c>
      <c r="AE50" s="37">
        <f t="shared" si="18"/>
        <v>7734.2045004190204</v>
      </c>
      <c r="AF50" s="39">
        <f t="shared" si="9"/>
        <v>392810.96076444059</v>
      </c>
      <c r="AH50" s="6">
        <v>2058</v>
      </c>
      <c r="AI50" s="48">
        <f>'Cost Source Tab'!AV50</f>
        <v>3582.6193302026286</v>
      </c>
      <c r="AJ50" s="37"/>
      <c r="AK50" s="36">
        <f t="shared" si="10"/>
        <v>388659.3755942242</v>
      </c>
      <c r="AL50" s="37">
        <f t="shared" si="23"/>
        <v>3582.6193302026286</v>
      </c>
      <c r="AM50" s="37">
        <v>0</v>
      </c>
      <c r="AN50" s="37">
        <f t="shared" si="15"/>
        <v>386710.22502095101</v>
      </c>
      <c r="AO50" s="38">
        <v>0.02</v>
      </c>
      <c r="AP50" s="37">
        <f t="shared" si="19"/>
        <v>7734.2045004190204</v>
      </c>
      <c r="AQ50" s="39">
        <f t="shared" si="12"/>
        <v>392810.96076444059</v>
      </c>
    </row>
    <row r="51" spans="1:43" x14ac:dyDescent="0.25">
      <c r="A51" s="6">
        <v>2059</v>
      </c>
      <c r="B51" s="48">
        <f>'Cost Source Tab'!AR51</f>
        <v>3582.6193302026286</v>
      </c>
      <c r="D51" s="36">
        <f t="shared" si="0"/>
        <v>392810.96076444059</v>
      </c>
      <c r="E51" s="37">
        <f t="shared" si="20"/>
        <v>3582.6193302026286</v>
      </c>
      <c r="F51" s="37">
        <v>0</v>
      </c>
      <c r="G51" s="37">
        <f t="shared" si="2"/>
        <v>390860.1163579686</v>
      </c>
      <c r="H51" s="38">
        <v>0.02</v>
      </c>
      <c r="I51" s="37">
        <f t="shared" si="16"/>
        <v>7817.2023271593716</v>
      </c>
      <c r="J51" s="39">
        <f t="shared" si="3"/>
        <v>397045.5437613973</v>
      </c>
      <c r="K51"/>
      <c r="L51" s="6">
        <v>2059</v>
      </c>
      <c r="M51" s="48">
        <f>'Cost Source Tab'!AU51</f>
        <v>3582.6193302026286</v>
      </c>
      <c r="N51" s="37"/>
      <c r="O51" s="36">
        <f t="shared" si="4"/>
        <v>392810.96076444059</v>
      </c>
      <c r="P51" s="37">
        <f t="shared" si="21"/>
        <v>3582.6193302026286</v>
      </c>
      <c r="Q51" s="37">
        <v>0</v>
      </c>
      <c r="R51" s="37">
        <f t="shared" si="13"/>
        <v>390860.1163579686</v>
      </c>
      <c r="S51" s="38">
        <v>0.02</v>
      </c>
      <c r="T51" s="37">
        <f t="shared" si="17"/>
        <v>7817.2023271593716</v>
      </c>
      <c r="U51" s="39">
        <f t="shared" si="6"/>
        <v>397045.5437613973</v>
      </c>
      <c r="W51" s="6">
        <v>2059</v>
      </c>
      <c r="X51" s="48">
        <f>'Cost Source Tab'!AW51</f>
        <v>3582.6193302026286</v>
      </c>
      <c r="Y51" s="37"/>
      <c r="Z51" s="36">
        <f t="shared" si="7"/>
        <v>392810.96076444059</v>
      </c>
      <c r="AA51" s="37">
        <f t="shared" si="22"/>
        <v>3582.6193302026286</v>
      </c>
      <c r="AB51" s="37">
        <v>0</v>
      </c>
      <c r="AC51" s="37">
        <f t="shared" si="14"/>
        <v>390860.1163579686</v>
      </c>
      <c r="AD51" s="38">
        <v>0.02</v>
      </c>
      <c r="AE51" s="37">
        <f t="shared" si="18"/>
        <v>7817.2023271593716</v>
      </c>
      <c r="AF51" s="39">
        <f t="shared" si="9"/>
        <v>397045.5437613973</v>
      </c>
      <c r="AH51" s="6">
        <v>2059</v>
      </c>
      <c r="AI51" s="48">
        <f>'Cost Source Tab'!AV51</f>
        <v>3582.6193302026286</v>
      </c>
      <c r="AJ51" s="37"/>
      <c r="AK51" s="36">
        <f t="shared" si="10"/>
        <v>392810.96076444059</v>
      </c>
      <c r="AL51" s="37">
        <f t="shared" si="23"/>
        <v>3582.6193302026286</v>
      </c>
      <c r="AM51" s="37">
        <v>0</v>
      </c>
      <c r="AN51" s="37">
        <f t="shared" si="15"/>
        <v>390860.1163579686</v>
      </c>
      <c r="AO51" s="38">
        <v>0.02</v>
      </c>
      <c r="AP51" s="37">
        <f t="shared" si="19"/>
        <v>7817.2023271593716</v>
      </c>
      <c r="AQ51" s="39">
        <f t="shared" si="12"/>
        <v>397045.5437613973</v>
      </c>
    </row>
    <row r="52" spans="1:43" x14ac:dyDescent="0.25">
      <c r="A52" s="6">
        <v>2060</v>
      </c>
      <c r="B52" s="48">
        <f>'Cost Source Tab'!AR52</f>
        <v>3641.4311091894851</v>
      </c>
      <c r="D52" s="36">
        <f t="shared" si="0"/>
        <v>397045.5437613973</v>
      </c>
      <c r="E52" s="37">
        <f t="shared" si="20"/>
        <v>3641.4311091894851</v>
      </c>
      <c r="F52" s="37">
        <v>0</v>
      </c>
      <c r="G52" s="37">
        <f t="shared" si="2"/>
        <v>395063.57776689774</v>
      </c>
      <c r="H52" s="38">
        <v>0.02</v>
      </c>
      <c r="I52" s="37">
        <f t="shared" si="16"/>
        <v>7901.2715553379549</v>
      </c>
      <c r="J52" s="39">
        <f t="shared" si="3"/>
        <v>401305.38420754578</v>
      </c>
      <c r="K52"/>
      <c r="L52" s="6">
        <v>2060</v>
      </c>
      <c r="M52" s="48">
        <f>'Cost Source Tab'!AU52</f>
        <v>3641.4311091894851</v>
      </c>
      <c r="N52" s="37"/>
      <c r="O52" s="36">
        <f t="shared" si="4"/>
        <v>397045.5437613973</v>
      </c>
      <c r="P52" s="37">
        <f t="shared" si="21"/>
        <v>3641.4311091894851</v>
      </c>
      <c r="Q52" s="37">
        <v>0</v>
      </c>
      <c r="R52" s="37">
        <f t="shared" si="13"/>
        <v>395063.57776689774</v>
      </c>
      <c r="S52" s="38">
        <v>0.02</v>
      </c>
      <c r="T52" s="37">
        <f t="shared" si="17"/>
        <v>7901.2715553379549</v>
      </c>
      <c r="U52" s="39">
        <f t="shared" si="6"/>
        <v>401305.38420754578</v>
      </c>
      <c r="W52" s="6">
        <v>2060</v>
      </c>
      <c r="X52" s="48">
        <f>'Cost Source Tab'!AW52</f>
        <v>3641.4311091894851</v>
      </c>
      <c r="Y52" s="37"/>
      <c r="Z52" s="36">
        <f t="shared" si="7"/>
        <v>397045.5437613973</v>
      </c>
      <c r="AA52" s="37">
        <f t="shared" si="22"/>
        <v>3641.4311091894851</v>
      </c>
      <c r="AB52" s="37">
        <v>0</v>
      </c>
      <c r="AC52" s="37">
        <f t="shared" si="14"/>
        <v>395063.57776689774</v>
      </c>
      <c r="AD52" s="38">
        <v>0.02</v>
      </c>
      <c r="AE52" s="37">
        <f t="shared" si="18"/>
        <v>7901.2715553379549</v>
      </c>
      <c r="AF52" s="39">
        <f t="shared" si="9"/>
        <v>401305.38420754578</v>
      </c>
      <c r="AH52" s="6">
        <v>2060</v>
      </c>
      <c r="AI52" s="48">
        <f>'Cost Source Tab'!AV52</f>
        <v>3641.4311091894851</v>
      </c>
      <c r="AJ52" s="37"/>
      <c r="AK52" s="36">
        <f t="shared" si="10"/>
        <v>397045.5437613973</v>
      </c>
      <c r="AL52" s="37">
        <f t="shared" si="23"/>
        <v>3641.4311091894851</v>
      </c>
      <c r="AM52" s="37">
        <v>0</v>
      </c>
      <c r="AN52" s="37">
        <f t="shared" si="15"/>
        <v>395063.57776689774</v>
      </c>
      <c r="AO52" s="38">
        <v>0.02</v>
      </c>
      <c r="AP52" s="37">
        <f t="shared" si="19"/>
        <v>7901.2715553379549</v>
      </c>
      <c r="AQ52" s="39">
        <f t="shared" si="12"/>
        <v>401305.38420754578</v>
      </c>
    </row>
    <row r="53" spans="1:43" x14ac:dyDescent="0.25">
      <c r="A53" s="6">
        <v>2061</v>
      </c>
      <c r="B53" s="48">
        <f>'Cost Source Tab'!AR53</f>
        <v>3582.6193302026286</v>
      </c>
      <c r="D53" s="36">
        <f t="shared" si="0"/>
        <v>401305.38420754578</v>
      </c>
      <c r="E53" s="37">
        <f t="shared" si="20"/>
        <v>3582.6193302026286</v>
      </c>
      <c r="F53" s="37">
        <v>0</v>
      </c>
      <c r="G53" s="37">
        <f t="shared" si="2"/>
        <v>399351.07410403463</v>
      </c>
      <c r="H53" s="38">
        <v>0.02</v>
      </c>
      <c r="I53" s="37">
        <f t="shared" si="16"/>
        <v>7987.0214820806932</v>
      </c>
      <c r="J53" s="39">
        <f t="shared" si="3"/>
        <v>405709.78635942383</v>
      </c>
      <c r="K53"/>
      <c r="L53" s="6">
        <v>2061</v>
      </c>
      <c r="M53" s="48">
        <f>'Cost Source Tab'!AU53</f>
        <v>3582.6193302026286</v>
      </c>
      <c r="N53" s="37"/>
      <c r="O53" s="36">
        <f t="shared" si="4"/>
        <v>401305.38420754578</v>
      </c>
      <c r="P53" s="37">
        <f t="shared" si="21"/>
        <v>3582.6193302026286</v>
      </c>
      <c r="Q53" s="37">
        <v>0</v>
      </c>
      <c r="R53" s="37">
        <f t="shared" si="13"/>
        <v>399351.07410403463</v>
      </c>
      <c r="S53" s="38">
        <v>0.02</v>
      </c>
      <c r="T53" s="37">
        <f t="shared" si="17"/>
        <v>7987.0214820806932</v>
      </c>
      <c r="U53" s="39">
        <f t="shared" si="6"/>
        <v>405709.78635942383</v>
      </c>
      <c r="W53" s="6">
        <v>2061</v>
      </c>
      <c r="X53" s="48">
        <f>'Cost Source Tab'!AW53</f>
        <v>3582.6193302026286</v>
      </c>
      <c r="Y53" s="37"/>
      <c r="Z53" s="36">
        <f t="shared" si="7"/>
        <v>401305.38420754578</v>
      </c>
      <c r="AA53" s="37">
        <f t="shared" si="22"/>
        <v>3582.6193302026286</v>
      </c>
      <c r="AB53" s="37">
        <v>0</v>
      </c>
      <c r="AC53" s="37">
        <f t="shared" si="14"/>
        <v>399351.07410403463</v>
      </c>
      <c r="AD53" s="38">
        <v>0.02</v>
      </c>
      <c r="AE53" s="37">
        <f t="shared" si="18"/>
        <v>7987.0214820806932</v>
      </c>
      <c r="AF53" s="39">
        <f t="shared" si="9"/>
        <v>405709.78635942383</v>
      </c>
      <c r="AH53" s="6">
        <v>2061</v>
      </c>
      <c r="AI53" s="48">
        <f>'Cost Source Tab'!AV53</f>
        <v>3582.6193302026286</v>
      </c>
      <c r="AJ53" s="37"/>
      <c r="AK53" s="36">
        <f t="shared" si="10"/>
        <v>401305.38420754578</v>
      </c>
      <c r="AL53" s="37">
        <f t="shared" si="23"/>
        <v>3582.6193302026286</v>
      </c>
      <c r="AM53" s="37">
        <v>0</v>
      </c>
      <c r="AN53" s="37">
        <f t="shared" si="15"/>
        <v>399351.07410403463</v>
      </c>
      <c r="AO53" s="38">
        <v>0.02</v>
      </c>
      <c r="AP53" s="37">
        <f t="shared" si="19"/>
        <v>7987.0214820806932</v>
      </c>
      <c r="AQ53" s="39">
        <f t="shared" si="12"/>
        <v>405709.78635942383</v>
      </c>
    </row>
    <row r="54" spans="1:43" x14ac:dyDescent="0.25">
      <c r="A54" s="6">
        <v>2062</v>
      </c>
      <c r="B54" s="48">
        <f>'Cost Source Tab'!AR54</f>
        <v>3582.6193302026286</v>
      </c>
      <c r="D54" s="36">
        <f t="shared" si="0"/>
        <v>405709.78635942383</v>
      </c>
      <c r="E54" s="37">
        <f t="shared" si="20"/>
        <v>3582.6193302026286</v>
      </c>
      <c r="F54" s="37">
        <v>0</v>
      </c>
      <c r="G54" s="37">
        <f t="shared" si="2"/>
        <v>403753.67927421059</v>
      </c>
      <c r="H54" s="38">
        <v>0.02</v>
      </c>
      <c r="I54" s="37">
        <f t="shared" si="16"/>
        <v>8075.0735854842123</v>
      </c>
      <c r="J54" s="39">
        <f t="shared" si="3"/>
        <v>410202.24061470543</v>
      </c>
      <c r="K54"/>
      <c r="L54" s="6">
        <v>2062</v>
      </c>
      <c r="M54" s="48">
        <f>'Cost Source Tab'!AU54</f>
        <v>3582.6193302026286</v>
      </c>
      <c r="N54" s="37"/>
      <c r="O54" s="36">
        <f t="shared" si="4"/>
        <v>405709.78635942383</v>
      </c>
      <c r="P54" s="37">
        <f t="shared" si="21"/>
        <v>3582.6193302026286</v>
      </c>
      <c r="Q54" s="37">
        <v>0</v>
      </c>
      <c r="R54" s="37">
        <f t="shared" si="13"/>
        <v>403753.67927421059</v>
      </c>
      <c r="S54" s="38">
        <v>0.02</v>
      </c>
      <c r="T54" s="37">
        <f t="shared" si="17"/>
        <v>8075.0735854842123</v>
      </c>
      <c r="U54" s="39">
        <f t="shared" si="6"/>
        <v>410202.24061470543</v>
      </c>
      <c r="W54" s="6">
        <v>2062</v>
      </c>
      <c r="X54" s="48">
        <f>'Cost Source Tab'!AW54</f>
        <v>3582.6193302026286</v>
      </c>
      <c r="Y54" s="37"/>
      <c r="Z54" s="36">
        <f t="shared" si="7"/>
        <v>405709.78635942383</v>
      </c>
      <c r="AA54" s="37">
        <f t="shared" si="22"/>
        <v>3582.6193302026286</v>
      </c>
      <c r="AB54" s="37">
        <v>0</v>
      </c>
      <c r="AC54" s="37">
        <f t="shared" si="14"/>
        <v>403753.67927421059</v>
      </c>
      <c r="AD54" s="38">
        <v>0.02</v>
      </c>
      <c r="AE54" s="37">
        <f t="shared" si="18"/>
        <v>8075.0735854842123</v>
      </c>
      <c r="AF54" s="39">
        <f t="shared" si="9"/>
        <v>410202.24061470543</v>
      </c>
      <c r="AH54" s="6">
        <v>2062</v>
      </c>
      <c r="AI54" s="48">
        <f>'Cost Source Tab'!AV54</f>
        <v>3582.6193302026286</v>
      </c>
      <c r="AJ54" s="37"/>
      <c r="AK54" s="36">
        <f t="shared" si="10"/>
        <v>405709.78635942383</v>
      </c>
      <c r="AL54" s="37">
        <f t="shared" si="23"/>
        <v>3582.6193302026286</v>
      </c>
      <c r="AM54" s="37">
        <v>0</v>
      </c>
      <c r="AN54" s="37">
        <f t="shared" si="15"/>
        <v>403753.67927421059</v>
      </c>
      <c r="AO54" s="38">
        <v>0.02</v>
      </c>
      <c r="AP54" s="37">
        <f t="shared" si="19"/>
        <v>8075.0735854842123</v>
      </c>
      <c r="AQ54" s="39">
        <f t="shared" si="12"/>
        <v>410202.24061470543</v>
      </c>
    </row>
    <row r="55" spans="1:43" x14ac:dyDescent="0.25">
      <c r="A55" s="6">
        <v>2063</v>
      </c>
      <c r="B55" s="48">
        <f>'Cost Source Tab'!AR55</f>
        <v>3632.6193302026286</v>
      </c>
      <c r="D55" s="36">
        <f t="shared" si="0"/>
        <v>410202.24061470543</v>
      </c>
      <c r="E55" s="37">
        <f t="shared" si="20"/>
        <v>3632.6193302026286</v>
      </c>
      <c r="F55" s="37">
        <v>0</v>
      </c>
      <c r="G55" s="37">
        <f t="shared" si="2"/>
        <v>408219.31082273764</v>
      </c>
      <c r="H55" s="38">
        <v>0.02</v>
      </c>
      <c r="I55" s="37">
        <f t="shared" si="16"/>
        <v>8164.3862164547527</v>
      </c>
      <c r="J55" s="39">
        <f t="shared" si="3"/>
        <v>414734.00750095752</v>
      </c>
      <c r="K55"/>
      <c r="L55" s="6">
        <v>2063</v>
      </c>
      <c r="M55" s="48">
        <f>'Cost Source Tab'!AU55</f>
        <v>3632.6193302026286</v>
      </c>
      <c r="N55" s="37"/>
      <c r="O55" s="36">
        <f t="shared" si="4"/>
        <v>410202.24061470543</v>
      </c>
      <c r="P55" s="37">
        <f t="shared" si="21"/>
        <v>3632.6193302026286</v>
      </c>
      <c r="Q55" s="37">
        <v>0</v>
      </c>
      <c r="R55" s="37">
        <f t="shared" si="13"/>
        <v>408219.31082273764</v>
      </c>
      <c r="S55" s="38">
        <v>0.02</v>
      </c>
      <c r="T55" s="37">
        <f t="shared" si="17"/>
        <v>8164.3862164547527</v>
      </c>
      <c r="U55" s="39">
        <f t="shared" si="6"/>
        <v>414734.00750095752</v>
      </c>
      <c r="W55" s="6">
        <v>2063</v>
      </c>
      <c r="X55" s="48">
        <f>'Cost Source Tab'!AW55</f>
        <v>3632.6193302026286</v>
      </c>
      <c r="Y55" s="37"/>
      <c r="Z55" s="36">
        <f t="shared" si="7"/>
        <v>410202.24061470543</v>
      </c>
      <c r="AA55" s="37">
        <f t="shared" si="22"/>
        <v>3632.6193302026286</v>
      </c>
      <c r="AB55" s="37">
        <v>0</v>
      </c>
      <c r="AC55" s="37">
        <f t="shared" si="14"/>
        <v>408219.31082273764</v>
      </c>
      <c r="AD55" s="38">
        <v>0.02</v>
      </c>
      <c r="AE55" s="37">
        <f t="shared" si="18"/>
        <v>8164.3862164547527</v>
      </c>
      <c r="AF55" s="39">
        <f t="shared" si="9"/>
        <v>414734.00750095752</v>
      </c>
      <c r="AH55" s="6">
        <v>2063</v>
      </c>
      <c r="AI55" s="48">
        <f>'Cost Source Tab'!AV55</f>
        <v>3632.6193302026286</v>
      </c>
      <c r="AJ55" s="37"/>
      <c r="AK55" s="36">
        <f t="shared" si="10"/>
        <v>410202.24061470543</v>
      </c>
      <c r="AL55" s="37">
        <f t="shared" si="23"/>
        <v>3632.6193302026286</v>
      </c>
      <c r="AM55" s="37">
        <v>0</v>
      </c>
      <c r="AN55" s="37">
        <f t="shared" si="15"/>
        <v>408219.31082273764</v>
      </c>
      <c r="AO55" s="38">
        <v>0.02</v>
      </c>
      <c r="AP55" s="37">
        <f t="shared" si="19"/>
        <v>8164.3862164547527</v>
      </c>
      <c r="AQ55" s="39">
        <f t="shared" si="12"/>
        <v>414734.00750095752</v>
      </c>
    </row>
    <row r="56" spans="1:43" x14ac:dyDescent="0.25">
      <c r="A56" s="6">
        <v>2064</v>
      </c>
      <c r="B56" s="48">
        <f>'Cost Source Tab'!AR56</f>
        <v>3591.4311091894851</v>
      </c>
      <c r="D56" s="36">
        <f t="shared" si="0"/>
        <v>414734.00750095752</v>
      </c>
      <c r="E56" s="37">
        <f t="shared" si="20"/>
        <v>3591.4311091894851</v>
      </c>
      <c r="F56" s="37">
        <v>0</v>
      </c>
      <c r="G56" s="37">
        <f t="shared" si="2"/>
        <v>412769.8144710685</v>
      </c>
      <c r="H56" s="38">
        <v>0.02</v>
      </c>
      <c r="I56" s="37">
        <f t="shared" ref="I56:I67" si="24">G56*H56</f>
        <v>8255.396289421371</v>
      </c>
      <c r="J56" s="39">
        <f t="shared" si="3"/>
        <v>419397.97268118942</v>
      </c>
      <c r="K56"/>
      <c r="L56" s="6">
        <v>2064</v>
      </c>
      <c r="M56" s="48">
        <f>'Cost Source Tab'!AU56</f>
        <v>3591.4311091894851</v>
      </c>
      <c r="N56" s="37"/>
      <c r="O56" s="36">
        <f t="shared" si="4"/>
        <v>414734.00750095752</v>
      </c>
      <c r="P56" s="37">
        <f t="shared" si="21"/>
        <v>3591.4311091894851</v>
      </c>
      <c r="Q56" s="37">
        <v>0</v>
      </c>
      <c r="R56" s="37">
        <f t="shared" si="13"/>
        <v>412769.8144710685</v>
      </c>
      <c r="S56" s="38">
        <v>0.02</v>
      </c>
      <c r="T56" s="37">
        <f t="shared" si="17"/>
        <v>8255.396289421371</v>
      </c>
      <c r="U56" s="39">
        <f t="shared" si="6"/>
        <v>419397.97268118942</v>
      </c>
      <c r="W56" s="6">
        <v>2064</v>
      </c>
      <c r="X56" s="48">
        <f>'Cost Source Tab'!AW56</f>
        <v>3591.4311091894851</v>
      </c>
      <c r="Y56" s="37"/>
      <c r="Z56" s="36">
        <f t="shared" si="7"/>
        <v>414734.00750095752</v>
      </c>
      <c r="AA56" s="37">
        <f t="shared" si="22"/>
        <v>3591.4311091894851</v>
      </c>
      <c r="AB56" s="37">
        <v>0</v>
      </c>
      <c r="AC56" s="37">
        <f t="shared" si="14"/>
        <v>412769.8144710685</v>
      </c>
      <c r="AD56" s="38">
        <v>0.02</v>
      </c>
      <c r="AE56" s="37">
        <f t="shared" si="18"/>
        <v>8255.396289421371</v>
      </c>
      <c r="AF56" s="39">
        <f t="shared" si="9"/>
        <v>419397.97268118942</v>
      </c>
      <c r="AH56" s="6">
        <v>2064</v>
      </c>
      <c r="AI56" s="48">
        <f>'Cost Source Tab'!AV56</f>
        <v>3591.4311091894851</v>
      </c>
      <c r="AJ56" s="37"/>
      <c r="AK56" s="36">
        <f t="shared" si="10"/>
        <v>414734.00750095752</v>
      </c>
      <c r="AL56" s="37">
        <f t="shared" si="23"/>
        <v>3591.4311091894851</v>
      </c>
      <c r="AM56" s="37">
        <v>0</v>
      </c>
      <c r="AN56" s="37">
        <f t="shared" si="15"/>
        <v>412769.8144710685</v>
      </c>
      <c r="AO56" s="38">
        <v>0.02</v>
      </c>
      <c r="AP56" s="37">
        <f t="shared" si="19"/>
        <v>8255.396289421371</v>
      </c>
      <c r="AQ56" s="39">
        <f t="shared" si="12"/>
        <v>419397.97268118942</v>
      </c>
    </row>
    <row r="57" spans="1:43" x14ac:dyDescent="0.25">
      <c r="A57" s="6">
        <v>2065</v>
      </c>
      <c r="B57" s="48">
        <f>'Cost Source Tab'!AR57</f>
        <v>3582.6193302026286</v>
      </c>
      <c r="D57" s="36">
        <f t="shared" si="0"/>
        <v>419397.97268118942</v>
      </c>
      <c r="E57" s="37">
        <f t="shared" si="20"/>
        <v>3582.6193302026286</v>
      </c>
      <c r="F57" s="37">
        <v>0</v>
      </c>
      <c r="G57" s="37">
        <f t="shared" si="2"/>
        <v>417436.28086063475</v>
      </c>
      <c r="H57" s="38">
        <v>0.02</v>
      </c>
      <c r="I57" s="37">
        <f t="shared" si="24"/>
        <v>8348.7256172126945</v>
      </c>
      <c r="J57" s="39">
        <f t="shared" si="3"/>
        <v>424164.07896819949</v>
      </c>
      <c r="K57"/>
      <c r="L57" s="6">
        <v>2065</v>
      </c>
      <c r="M57" s="48">
        <f>'Cost Source Tab'!AU57</f>
        <v>3582.6193302026286</v>
      </c>
      <c r="N57" s="37"/>
      <c r="O57" s="36">
        <f t="shared" si="4"/>
        <v>419397.97268118942</v>
      </c>
      <c r="P57" s="37">
        <f t="shared" si="21"/>
        <v>3582.6193302026286</v>
      </c>
      <c r="Q57" s="37">
        <v>0</v>
      </c>
      <c r="R57" s="37">
        <f t="shared" si="13"/>
        <v>417436.28086063475</v>
      </c>
      <c r="S57" s="38">
        <v>0.02</v>
      </c>
      <c r="T57" s="37">
        <f t="shared" si="17"/>
        <v>8348.7256172126945</v>
      </c>
      <c r="U57" s="39">
        <f t="shared" si="6"/>
        <v>424164.07896819949</v>
      </c>
      <c r="W57" s="6">
        <v>2065</v>
      </c>
      <c r="X57" s="48">
        <f>'Cost Source Tab'!AW57</f>
        <v>3582.6193302026286</v>
      </c>
      <c r="Y57" s="37"/>
      <c r="Z57" s="36">
        <f t="shared" si="7"/>
        <v>419397.97268118942</v>
      </c>
      <c r="AA57" s="37">
        <f t="shared" si="22"/>
        <v>3582.6193302026286</v>
      </c>
      <c r="AB57" s="37">
        <v>0</v>
      </c>
      <c r="AC57" s="37">
        <f t="shared" si="14"/>
        <v>417436.28086063475</v>
      </c>
      <c r="AD57" s="38">
        <v>0.02</v>
      </c>
      <c r="AE57" s="37">
        <f t="shared" si="18"/>
        <v>8348.7256172126945</v>
      </c>
      <c r="AF57" s="39">
        <f t="shared" si="9"/>
        <v>424164.07896819949</v>
      </c>
      <c r="AH57" s="6">
        <v>2065</v>
      </c>
      <c r="AI57" s="48">
        <f>'Cost Source Tab'!AV57</f>
        <v>3582.6193302026286</v>
      </c>
      <c r="AJ57" s="37"/>
      <c r="AK57" s="36">
        <f t="shared" si="10"/>
        <v>419397.97268118942</v>
      </c>
      <c r="AL57" s="37">
        <f t="shared" si="23"/>
        <v>3582.6193302026286</v>
      </c>
      <c r="AM57" s="37">
        <v>0</v>
      </c>
      <c r="AN57" s="37">
        <f t="shared" si="15"/>
        <v>417436.28086063475</v>
      </c>
      <c r="AO57" s="38">
        <v>0.02</v>
      </c>
      <c r="AP57" s="37">
        <f t="shared" si="19"/>
        <v>8348.7256172126945</v>
      </c>
      <c r="AQ57" s="39">
        <f t="shared" si="12"/>
        <v>424164.07896819949</v>
      </c>
    </row>
    <row r="58" spans="1:43" x14ac:dyDescent="0.25">
      <c r="A58" s="6">
        <v>2066</v>
      </c>
      <c r="B58" s="48">
        <f>'Cost Source Tab'!AR58</f>
        <v>3632.6193302026286</v>
      </c>
      <c r="D58" s="36">
        <f t="shared" si="0"/>
        <v>424164.07896819949</v>
      </c>
      <c r="E58" s="37">
        <f t="shared" si="20"/>
        <v>3632.6193302026286</v>
      </c>
      <c r="F58" s="37">
        <v>0</v>
      </c>
      <c r="G58" s="37">
        <f t="shared" si="2"/>
        <v>422175.45279175456</v>
      </c>
      <c r="H58" s="38">
        <v>0.02</v>
      </c>
      <c r="I58" s="37">
        <f t="shared" si="24"/>
        <v>8443.5090558350912</v>
      </c>
      <c r="J58" s="39">
        <f t="shared" si="3"/>
        <v>428974.96869383194</v>
      </c>
      <c r="K58"/>
      <c r="L58" s="6">
        <v>2066</v>
      </c>
      <c r="M58" s="48">
        <f>'Cost Source Tab'!AU58</f>
        <v>3632.6193302026286</v>
      </c>
      <c r="N58" s="37"/>
      <c r="O58" s="36">
        <f t="shared" si="4"/>
        <v>424164.07896819949</v>
      </c>
      <c r="P58" s="37">
        <f t="shared" si="21"/>
        <v>3632.6193302026286</v>
      </c>
      <c r="Q58" s="37">
        <v>0</v>
      </c>
      <c r="R58" s="37">
        <f t="shared" si="13"/>
        <v>422175.45279175456</v>
      </c>
      <c r="S58" s="38">
        <v>0.02</v>
      </c>
      <c r="T58" s="37">
        <f t="shared" si="17"/>
        <v>8443.5090558350912</v>
      </c>
      <c r="U58" s="39">
        <f t="shared" si="6"/>
        <v>428974.96869383194</v>
      </c>
      <c r="W58" s="6">
        <v>2066</v>
      </c>
      <c r="X58" s="48">
        <f>'Cost Source Tab'!AW58</f>
        <v>3632.6193302026286</v>
      </c>
      <c r="Y58" s="37"/>
      <c r="Z58" s="36">
        <f t="shared" si="7"/>
        <v>424164.07896819949</v>
      </c>
      <c r="AA58" s="37">
        <f t="shared" si="22"/>
        <v>3632.6193302026286</v>
      </c>
      <c r="AB58" s="37">
        <v>0</v>
      </c>
      <c r="AC58" s="37">
        <f t="shared" si="14"/>
        <v>422175.45279175456</v>
      </c>
      <c r="AD58" s="38">
        <v>0.02</v>
      </c>
      <c r="AE58" s="37">
        <f t="shared" si="18"/>
        <v>8443.5090558350912</v>
      </c>
      <c r="AF58" s="39">
        <f t="shared" si="9"/>
        <v>428974.96869383194</v>
      </c>
      <c r="AH58" s="6">
        <v>2066</v>
      </c>
      <c r="AI58" s="48">
        <f>'Cost Source Tab'!AV58</f>
        <v>3632.6193302026286</v>
      </c>
      <c r="AJ58" s="37"/>
      <c r="AK58" s="36">
        <f t="shared" si="10"/>
        <v>424164.07896819949</v>
      </c>
      <c r="AL58" s="37">
        <f t="shared" si="23"/>
        <v>3632.6193302026286</v>
      </c>
      <c r="AM58" s="37">
        <v>0</v>
      </c>
      <c r="AN58" s="37">
        <f t="shared" si="15"/>
        <v>422175.45279175456</v>
      </c>
      <c r="AO58" s="38">
        <v>0.02</v>
      </c>
      <c r="AP58" s="37">
        <f t="shared" si="19"/>
        <v>8443.5090558350912</v>
      </c>
      <c r="AQ58" s="39">
        <f t="shared" si="12"/>
        <v>428974.96869383194</v>
      </c>
    </row>
    <row r="59" spans="1:43" x14ac:dyDescent="0.25">
      <c r="A59" s="6">
        <v>2067</v>
      </c>
      <c r="B59" s="48">
        <f>'Cost Source Tab'!AR59</f>
        <v>3582.6193302026286</v>
      </c>
      <c r="D59" s="36">
        <f t="shared" si="0"/>
        <v>428974.96869383194</v>
      </c>
      <c r="E59" s="37">
        <f t="shared" si="20"/>
        <v>3582.6193302026286</v>
      </c>
      <c r="F59" s="37">
        <v>0</v>
      </c>
      <c r="G59" s="37">
        <f t="shared" si="2"/>
        <v>427009.36949016317</v>
      </c>
      <c r="H59" s="38">
        <v>0.02</v>
      </c>
      <c r="I59" s="37">
        <f t="shared" si="24"/>
        <v>8540.1873898032627</v>
      </c>
      <c r="J59" s="39">
        <f t="shared" si="3"/>
        <v>433932.53675343253</v>
      </c>
      <c r="K59"/>
      <c r="L59" s="6">
        <v>2067</v>
      </c>
      <c r="M59" s="48">
        <f>'Cost Source Tab'!AU59</f>
        <v>3582.6193302026286</v>
      </c>
      <c r="N59" s="37"/>
      <c r="O59" s="36">
        <f t="shared" si="4"/>
        <v>428974.96869383194</v>
      </c>
      <c r="P59" s="37">
        <f t="shared" si="21"/>
        <v>3582.6193302026286</v>
      </c>
      <c r="Q59" s="37">
        <v>0</v>
      </c>
      <c r="R59" s="37">
        <f t="shared" si="13"/>
        <v>427009.36949016317</v>
      </c>
      <c r="S59" s="38">
        <v>0.02</v>
      </c>
      <c r="T59" s="37">
        <f t="shared" si="17"/>
        <v>8540.1873898032627</v>
      </c>
      <c r="U59" s="39">
        <f t="shared" si="6"/>
        <v>433932.53675343253</v>
      </c>
      <c r="W59" s="6">
        <v>2067</v>
      </c>
      <c r="X59" s="48">
        <f>'Cost Source Tab'!AW59</f>
        <v>3582.6193302026286</v>
      </c>
      <c r="Y59" s="37"/>
      <c r="Z59" s="36">
        <f t="shared" si="7"/>
        <v>428974.96869383194</v>
      </c>
      <c r="AA59" s="37">
        <f t="shared" si="22"/>
        <v>3582.6193302026286</v>
      </c>
      <c r="AB59" s="37">
        <v>0</v>
      </c>
      <c r="AC59" s="37">
        <f t="shared" si="14"/>
        <v>427009.36949016317</v>
      </c>
      <c r="AD59" s="38">
        <v>0.02</v>
      </c>
      <c r="AE59" s="37">
        <f t="shared" si="18"/>
        <v>8540.1873898032627</v>
      </c>
      <c r="AF59" s="39">
        <f t="shared" si="9"/>
        <v>433932.53675343253</v>
      </c>
      <c r="AH59" s="6">
        <v>2067</v>
      </c>
      <c r="AI59" s="48">
        <f>'Cost Source Tab'!AV59</f>
        <v>3582.6193302026286</v>
      </c>
      <c r="AJ59" s="37"/>
      <c r="AK59" s="36">
        <f t="shared" si="10"/>
        <v>428974.96869383194</v>
      </c>
      <c r="AL59" s="37">
        <f t="shared" si="23"/>
        <v>3582.6193302026286</v>
      </c>
      <c r="AM59" s="37">
        <v>0</v>
      </c>
      <c r="AN59" s="37">
        <f t="shared" si="15"/>
        <v>427009.36949016317</v>
      </c>
      <c r="AO59" s="38">
        <v>0.02</v>
      </c>
      <c r="AP59" s="37">
        <f t="shared" si="19"/>
        <v>8540.1873898032627</v>
      </c>
      <c r="AQ59" s="39">
        <f t="shared" si="12"/>
        <v>433932.53675343253</v>
      </c>
    </row>
    <row r="60" spans="1:43" x14ac:dyDescent="0.25">
      <c r="A60" s="6">
        <v>2068</v>
      </c>
      <c r="B60" s="48">
        <f>'Cost Source Tab'!AR60</f>
        <v>43276.665450000008</v>
      </c>
      <c r="D60" s="36">
        <f t="shared" si="0"/>
        <v>433932.53675343253</v>
      </c>
      <c r="E60" s="37">
        <f t="shared" si="20"/>
        <v>43276.665450000008</v>
      </c>
      <c r="F60" s="37">
        <v>0</v>
      </c>
      <c r="G60" s="37">
        <f t="shared" si="2"/>
        <v>412125.98933890642</v>
      </c>
      <c r="H60" s="38">
        <v>0.02</v>
      </c>
      <c r="I60" s="37">
        <f t="shared" si="24"/>
        <v>8242.519786778128</v>
      </c>
      <c r="J60" s="39">
        <f t="shared" si="3"/>
        <v>398898.39109021064</v>
      </c>
      <c r="K60"/>
      <c r="L60" s="6">
        <v>2068</v>
      </c>
      <c r="M60" s="48">
        <f>'Cost Source Tab'!AU60</f>
        <v>43276.665450000008</v>
      </c>
      <c r="N60" s="37"/>
      <c r="O60" s="36">
        <f t="shared" si="4"/>
        <v>433932.53675343253</v>
      </c>
      <c r="P60" s="37">
        <f t="shared" si="21"/>
        <v>43276.665450000008</v>
      </c>
      <c r="Q60" s="37">
        <v>0</v>
      </c>
      <c r="R60" s="37">
        <f t="shared" si="13"/>
        <v>412125.98933890642</v>
      </c>
      <c r="S60" s="38">
        <v>0.02</v>
      </c>
      <c r="T60" s="37">
        <f t="shared" si="17"/>
        <v>8242.519786778128</v>
      </c>
      <c r="U60" s="39">
        <f t="shared" si="6"/>
        <v>398898.39109021064</v>
      </c>
      <c r="W60" s="6">
        <v>2068</v>
      </c>
      <c r="X60" s="48">
        <f>'Cost Source Tab'!AW60</f>
        <v>43276.665450000008</v>
      </c>
      <c r="Y60" s="37"/>
      <c r="Z60" s="36">
        <f t="shared" si="7"/>
        <v>433932.53675343253</v>
      </c>
      <c r="AA60" s="37">
        <f t="shared" si="22"/>
        <v>43276.665450000008</v>
      </c>
      <c r="AB60" s="37">
        <v>0</v>
      </c>
      <c r="AC60" s="37">
        <f t="shared" si="14"/>
        <v>412125.98933890642</v>
      </c>
      <c r="AD60" s="38">
        <v>0.02</v>
      </c>
      <c r="AE60" s="37">
        <f t="shared" si="18"/>
        <v>8242.519786778128</v>
      </c>
      <c r="AF60" s="39">
        <f t="shared" si="9"/>
        <v>398898.39109021064</v>
      </c>
      <c r="AH60" s="6">
        <v>2068</v>
      </c>
      <c r="AI60" s="48">
        <f>'Cost Source Tab'!AV60</f>
        <v>43276.665450000008</v>
      </c>
      <c r="AJ60" s="37"/>
      <c r="AK60" s="36">
        <f t="shared" si="10"/>
        <v>433932.53675343253</v>
      </c>
      <c r="AL60" s="37">
        <f t="shared" si="23"/>
        <v>43276.665450000008</v>
      </c>
      <c r="AM60" s="37">
        <v>0</v>
      </c>
      <c r="AN60" s="37">
        <f t="shared" si="15"/>
        <v>412125.98933890642</v>
      </c>
      <c r="AO60" s="38">
        <v>0.02</v>
      </c>
      <c r="AP60" s="37">
        <f t="shared" si="19"/>
        <v>8242.519786778128</v>
      </c>
      <c r="AQ60" s="39">
        <f t="shared" si="12"/>
        <v>398898.39109021064</v>
      </c>
    </row>
    <row r="61" spans="1:43" x14ac:dyDescent="0.25">
      <c r="A61" s="6">
        <v>2069</v>
      </c>
      <c r="B61" s="48">
        <f>'Cost Source Tab'!AR61</f>
        <v>92030.054280304554</v>
      </c>
      <c r="D61" s="36">
        <f t="shared" si="0"/>
        <v>398898.39109021064</v>
      </c>
      <c r="E61" s="37">
        <f t="shared" si="20"/>
        <v>92030.054280304554</v>
      </c>
      <c r="F61" s="37">
        <v>0</v>
      </c>
      <c r="G61" s="37">
        <f t="shared" si="2"/>
        <v>352739.38868936891</v>
      </c>
      <c r="H61" s="38">
        <v>0.02</v>
      </c>
      <c r="I61" s="37">
        <f t="shared" si="24"/>
        <v>7054.7877737873787</v>
      </c>
      <c r="J61" s="39">
        <f t="shared" si="3"/>
        <v>313923.12458369351</v>
      </c>
      <c r="K61"/>
      <c r="L61" s="6">
        <v>2069</v>
      </c>
      <c r="M61" s="48">
        <f>'Cost Source Tab'!AU61</f>
        <v>92030.054280304554</v>
      </c>
      <c r="N61" s="37"/>
      <c r="O61" s="36">
        <f t="shared" si="4"/>
        <v>398898.39109021064</v>
      </c>
      <c r="P61" s="37">
        <f t="shared" si="21"/>
        <v>92030.054280304554</v>
      </c>
      <c r="Q61" s="37">
        <v>0</v>
      </c>
      <c r="R61" s="37">
        <f t="shared" si="13"/>
        <v>352739.38868936891</v>
      </c>
      <c r="S61" s="38">
        <v>0.02</v>
      </c>
      <c r="T61" s="37">
        <f t="shared" si="17"/>
        <v>7054.7877737873787</v>
      </c>
      <c r="U61" s="39">
        <f t="shared" si="6"/>
        <v>313923.12458369351</v>
      </c>
      <c r="W61" s="6">
        <v>2069</v>
      </c>
      <c r="X61" s="48">
        <f>'Cost Source Tab'!AW61</f>
        <v>92030.054280304554</v>
      </c>
      <c r="Y61" s="37"/>
      <c r="Z61" s="36">
        <f t="shared" si="7"/>
        <v>398898.39109021064</v>
      </c>
      <c r="AA61" s="37">
        <f t="shared" si="22"/>
        <v>92030.054280304554</v>
      </c>
      <c r="AB61" s="37">
        <v>0</v>
      </c>
      <c r="AC61" s="37">
        <f t="shared" si="14"/>
        <v>352739.38868936891</v>
      </c>
      <c r="AD61" s="38">
        <v>0.02</v>
      </c>
      <c r="AE61" s="37">
        <f t="shared" si="18"/>
        <v>7054.7877737873787</v>
      </c>
      <c r="AF61" s="39">
        <f t="shared" si="9"/>
        <v>313923.12458369351</v>
      </c>
      <c r="AH61" s="6">
        <v>2069</v>
      </c>
      <c r="AI61" s="48">
        <f>'Cost Source Tab'!AV61</f>
        <v>92030.054280304554</v>
      </c>
      <c r="AJ61" s="37"/>
      <c r="AK61" s="36">
        <f t="shared" si="10"/>
        <v>398898.39109021064</v>
      </c>
      <c r="AL61" s="37">
        <f t="shared" si="23"/>
        <v>92030.054280304554</v>
      </c>
      <c r="AM61" s="37">
        <v>0</v>
      </c>
      <c r="AN61" s="37">
        <f t="shared" si="15"/>
        <v>352739.38868936891</v>
      </c>
      <c r="AO61" s="38">
        <v>0.02</v>
      </c>
      <c r="AP61" s="37">
        <f t="shared" si="19"/>
        <v>7054.7877737873787</v>
      </c>
      <c r="AQ61" s="39">
        <f t="shared" si="12"/>
        <v>313923.12458369351</v>
      </c>
    </row>
    <row r="62" spans="1:43" x14ac:dyDescent="0.25">
      <c r="A62" s="6">
        <v>2070</v>
      </c>
      <c r="B62" s="48">
        <f>'Cost Source Tab'!AR62</f>
        <v>104518.79210655436</v>
      </c>
      <c r="D62" s="36">
        <f t="shared" si="0"/>
        <v>313923.12458369351</v>
      </c>
      <c r="E62" s="37">
        <f t="shared" si="20"/>
        <v>104518.79210655436</v>
      </c>
      <c r="F62" s="37">
        <v>0</v>
      </c>
      <c r="G62" s="37">
        <f t="shared" si="2"/>
        <v>261556.97058323948</v>
      </c>
      <c r="H62" s="38">
        <v>0.02</v>
      </c>
      <c r="I62" s="37">
        <f t="shared" si="24"/>
        <v>5231.1394116647898</v>
      </c>
      <c r="J62" s="39">
        <f t="shared" si="3"/>
        <v>214635.47188880394</v>
      </c>
      <c r="K62"/>
      <c r="L62" s="6">
        <v>2070</v>
      </c>
      <c r="M62" s="48">
        <f>'Cost Source Tab'!AU62</f>
        <v>104518.79210655436</v>
      </c>
      <c r="N62" s="37"/>
      <c r="O62" s="36">
        <f t="shared" si="4"/>
        <v>313923.12458369351</v>
      </c>
      <c r="P62" s="37">
        <f t="shared" si="21"/>
        <v>104518.79210655436</v>
      </c>
      <c r="Q62" s="37">
        <v>0</v>
      </c>
      <c r="R62" s="37">
        <f t="shared" si="13"/>
        <v>261556.97058323948</v>
      </c>
      <c r="S62" s="38">
        <v>0.02</v>
      </c>
      <c r="T62" s="37">
        <f t="shared" si="17"/>
        <v>5231.1394116647898</v>
      </c>
      <c r="U62" s="39">
        <f t="shared" si="6"/>
        <v>214635.47188880394</v>
      </c>
      <c r="W62" s="6">
        <v>2070</v>
      </c>
      <c r="X62" s="48">
        <f>'Cost Source Tab'!AW62</f>
        <v>104518.79210655436</v>
      </c>
      <c r="Y62" s="37"/>
      <c r="Z62" s="36">
        <f t="shared" si="7"/>
        <v>313923.12458369351</v>
      </c>
      <c r="AA62" s="37">
        <f t="shared" si="22"/>
        <v>104518.79210655436</v>
      </c>
      <c r="AB62" s="37">
        <v>0</v>
      </c>
      <c r="AC62" s="37">
        <f t="shared" si="14"/>
        <v>261556.97058323948</v>
      </c>
      <c r="AD62" s="38">
        <v>0.02</v>
      </c>
      <c r="AE62" s="37">
        <f t="shared" si="18"/>
        <v>5231.1394116647898</v>
      </c>
      <c r="AF62" s="39">
        <f t="shared" si="9"/>
        <v>214635.47188880394</v>
      </c>
      <c r="AH62" s="6">
        <v>2070</v>
      </c>
      <c r="AI62" s="48">
        <f>'Cost Source Tab'!AV62</f>
        <v>104518.79210655436</v>
      </c>
      <c r="AJ62" s="37"/>
      <c r="AK62" s="36">
        <f t="shared" si="10"/>
        <v>313923.12458369351</v>
      </c>
      <c r="AL62" s="37">
        <f t="shared" si="23"/>
        <v>104518.79210655436</v>
      </c>
      <c r="AM62" s="37">
        <v>0</v>
      </c>
      <c r="AN62" s="37">
        <f t="shared" si="15"/>
        <v>261556.97058323948</v>
      </c>
      <c r="AO62" s="38">
        <v>0.02</v>
      </c>
      <c r="AP62" s="37">
        <f t="shared" si="19"/>
        <v>5231.1394116647898</v>
      </c>
      <c r="AQ62" s="39">
        <f t="shared" si="12"/>
        <v>214635.47188880394</v>
      </c>
    </row>
    <row r="63" spans="1:43" x14ac:dyDescent="0.25">
      <c r="A63" s="6">
        <v>2071</v>
      </c>
      <c r="B63" s="48">
        <f>'Cost Source Tab'!AR63</f>
        <v>84523.847791608467</v>
      </c>
      <c r="D63" s="36">
        <f t="shared" si="0"/>
        <v>214635.47188880394</v>
      </c>
      <c r="E63" s="37">
        <f t="shared" si="20"/>
        <v>84523.847791608467</v>
      </c>
      <c r="F63" s="37">
        <v>0</v>
      </c>
      <c r="G63" s="37">
        <f t="shared" si="2"/>
        <v>172303.22014804129</v>
      </c>
      <c r="H63" s="38">
        <v>0.02</v>
      </c>
      <c r="I63" s="37">
        <f t="shared" si="24"/>
        <v>3446.0644029608261</v>
      </c>
      <c r="J63" s="39">
        <f t="shared" si="3"/>
        <v>133557.68850015628</v>
      </c>
      <c r="K63"/>
      <c r="L63" s="6">
        <v>2071</v>
      </c>
      <c r="M63" s="48">
        <f>'Cost Source Tab'!AU63</f>
        <v>84523.847791608467</v>
      </c>
      <c r="N63" s="37"/>
      <c r="O63" s="36">
        <f t="shared" si="4"/>
        <v>214635.47188880394</v>
      </c>
      <c r="P63" s="37">
        <f t="shared" si="21"/>
        <v>84523.847791608467</v>
      </c>
      <c r="Q63" s="37">
        <v>0</v>
      </c>
      <c r="R63" s="37">
        <f t="shared" si="13"/>
        <v>172303.22014804129</v>
      </c>
      <c r="S63" s="38">
        <v>0.02</v>
      </c>
      <c r="T63" s="37">
        <f t="shared" si="17"/>
        <v>3446.0644029608261</v>
      </c>
      <c r="U63" s="39">
        <f t="shared" si="6"/>
        <v>133557.68850015628</v>
      </c>
      <c r="W63" s="6">
        <v>2071</v>
      </c>
      <c r="X63" s="48">
        <f>'Cost Source Tab'!AW63</f>
        <v>84523.847791608467</v>
      </c>
      <c r="Y63" s="37"/>
      <c r="Z63" s="36">
        <f t="shared" si="7"/>
        <v>214635.47188880394</v>
      </c>
      <c r="AA63" s="37">
        <f t="shared" si="22"/>
        <v>84523.847791608467</v>
      </c>
      <c r="AB63" s="37">
        <v>0</v>
      </c>
      <c r="AC63" s="37">
        <f t="shared" si="14"/>
        <v>172303.22014804129</v>
      </c>
      <c r="AD63" s="38">
        <v>0.02</v>
      </c>
      <c r="AE63" s="37">
        <f t="shared" si="18"/>
        <v>3446.0644029608261</v>
      </c>
      <c r="AF63" s="39">
        <f t="shared" si="9"/>
        <v>133557.68850015628</v>
      </c>
      <c r="AH63" s="6">
        <v>2071</v>
      </c>
      <c r="AI63" s="48">
        <f>'Cost Source Tab'!AV63</f>
        <v>84523.847791608467</v>
      </c>
      <c r="AJ63" s="37"/>
      <c r="AK63" s="36">
        <f t="shared" si="10"/>
        <v>214635.47188880394</v>
      </c>
      <c r="AL63" s="37">
        <f t="shared" si="23"/>
        <v>84523.847791608467</v>
      </c>
      <c r="AM63" s="37">
        <v>0</v>
      </c>
      <c r="AN63" s="37">
        <f t="shared" si="15"/>
        <v>172303.22014804129</v>
      </c>
      <c r="AO63" s="38">
        <v>0.02</v>
      </c>
      <c r="AP63" s="37">
        <f t="shared" si="19"/>
        <v>3446.0644029608261</v>
      </c>
      <c r="AQ63" s="39">
        <f t="shared" si="12"/>
        <v>133557.68850015628</v>
      </c>
    </row>
    <row r="64" spans="1:43" x14ac:dyDescent="0.25">
      <c r="A64" s="6">
        <v>2072</v>
      </c>
      <c r="B64" s="48">
        <f>'Cost Source Tab'!AR64</f>
        <v>84953.007922544377</v>
      </c>
      <c r="D64" s="36">
        <f t="shared" si="0"/>
        <v>133557.68850015628</v>
      </c>
      <c r="E64" s="37">
        <f t="shared" si="20"/>
        <v>84953.007922544377</v>
      </c>
      <c r="F64" s="37">
        <v>0</v>
      </c>
      <c r="G64" s="37">
        <f t="shared" si="2"/>
        <v>91044.023712878829</v>
      </c>
      <c r="H64" s="38">
        <v>0.02</v>
      </c>
      <c r="I64" s="37">
        <f t="shared" si="24"/>
        <v>1820.8804742575767</v>
      </c>
      <c r="J64" s="39">
        <f t="shared" si="3"/>
        <v>50425.561051869467</v>
      </c>
      <c r="K64"/>
      <c r="L64" s="6">
        <v>2072</v>
      </c>
      <c r="M64" s="48">
        <f>'Cost Source Tab'!AU64</f>
        <v>84953.007922544377</v>
      </c>
      <c r="N64" s="37"/>
      <c r="O64" s="36">
        <f t="shared" si="4"/>
        <v>133557.68850015628</v>
      </c>
      <c r="P64" s="37">
        <f t="shared" si="21"/>
        <v>84953.007922544377</v>
      </c>
      <c r="Q64" s="37">
        <v>0</v>
      </c>
      <c r="R64" s="37">
        <f t="shared" si="13"/>
        <v>91044.023712878829</v>
      </c>
      <c r="S64" s="38">
        <v>0.02</v>
      </c>
      <c r="T64" s="37">
        <f t="shared" si="17"/>
        <v>1820.8804742575767</v>
      </c>
      <c r="U64" s="39">
        <f t="shared" si="6"/>
        <v>50425.561051869467</v>
      </c>
      <c r="W64" s="6">
        <v>2072</v>
      </c>
      <c r="X64" s="48">
        <f>'Cost Source Tab'!AW64</f>
        <v>84953.007922544377</v>
      </c>
      <c r="Y64" s="37"/>
      <c r="Z64" s="36">
        <f t="shared" si="7"/>
        <v>133557.68850015628</v>
      </c>
      <c r="AA64" s="37">
        <f t="shared" si="22"/>
        <v>84953.007922544377</v>
      </c>
      <c r="AB64" s="37">
        <v>0</v>
      </c>
      <c r="AC64" s="37">
        <f t="shared" si="14"/>
        <v>91044.023712878829</v>
      </c>
      <c r="AD64" s="38">
        <v>0.02</v>
      </c>
      <c r="AE64" s="37">
        <f t="shared" si="18"/>
        <v>1820.8804742575767</v>
      </c>
      <c r="AF64" s="39">
        <f t="shared" si="9"/>
        <v>50425.561051869467</v>
      </c>
      <c r="AH64" s="6">
        <v>2072</v>
      </c>
      <c r="AI64" s="48">
        <f>'Cost Source Tab'!AV64</f>
        <v>84953.007922544377</v>
      </c>
      <c r="AJ64" s="37"/>
      <c r="AK64" s="36">
        <f t="shared" si="10"/>
        <v>133557.68850015628</v>
      </c>
      <c r="AL64" s="37">
        <f t="shared" si="23"/>
        <v>84953.007922544377</v>
      </c>
      <c r="AM64" s="37">
        <v>0</v>
      </c>
      <c r="AN64" s="37">
        <f t="shared" si="15"/>
        <v>91044.023712878829</v>
      </c>
      <c r="AO64" s="38">
        <v>0.02</v>
      </c>
      <c r="AP64" s="37">
        <f t="shared" si="19"/>
        <v>1820.8804742575767</v>
      </c>
      <c r="AQ64" s="39">
        <f t="shared" si="12"/>
        <v>50425.561051869467</v>
      </c>
    </row>
    <row r="65" spans="1:43" x14ac:dyDescent="0.25">
      <c r="A65" s="6">
        <v>2073</v>
      </c>
      <c r="B65" s="48">
        <f>'Cost Source Tab'!AR65</f>
        <v>50138.947789164202</v>
      </c>
      <c r="D65" s="36">
        <f t="shared" si="0"/>
        <v>50425.561051869467</v>
      </c>
      <c r="E65" s="37">
        <f t="shared" si="20"/>
        <v>50138.947789164202</v>
      </c>
      <c r="F65" s="37">
        <v>0</v>
      </c>
      <c r="G65" s="37">
        <f t="shared" si="2"/>
        <v>25345.741956488804</v>
      </c>
      <c r="H65" s="38">
        <v>0.02</v>
      </c>
      <c r="I65" s="37">
        <f t="shared" si="24"/>
        <v>506.91483912977611</v>
      </c>
      <c r="J65" s="39">
        <f t="shared" si="3"/>
        <v>793.52810183504539</v>
      </c>
      <c r="K65"/>
      <c r="L65" s="6">
        <v>2073</v>
      </c>
      <c r="M65" s="48">
        <f>'Cost Source Tab'!AU65</f>
        <v>50138.947789164202</v>
      </c>
      <c r="N65" s="37"/>
      <c r="O65" s="36">
        <f t="shared" si="4"/>
        <v>50425.561051869467</v>
      </c>
      <c r="P65" s="37">
        <f t="shared" si="21"/>
        <v>50138.947789164202</v>
      </c>
      <c r="Q65" s="37">
        <v>0</v>
      </c>
      <c r="R65" s="37">
        <f t="shared" si="13"/>
        <v>25345.741956488804</v>
      </c>
      <c r="S65" s="38">
        <v>0.02</v>
      </c>
      <c r="T65" s="37">
        <f t="shared" si="17"/>
        <v>506.91483912977611</v>
      </c>
      <c r="U65" s="39">
        <f t="shared" si="6"/>
        <v>793.52810183504539</v>
      </c>
      <c r="W65" s="6">
        <v>2073</v>
      </c>
      <c r="X65" s="48">
        <f>'Cost Source Tab'!AW65</f>
        <v>50138.947789164202</v>
      </c>
      <c r="Y65" s="37"/>
      <c r="Z65" s="36">
        <f t="shared" si="7"/>
        <v>50425.561051869467</v>
      </c>
      <c r="AA65" s="37">
        <f t="shared" si="22"/>
        <v>50138.947789164202</v>
      </c>
      <c r="AB65" s="37">
        <v>0</v>
      </c>
      <c r="AC65" s="37">
        <f t="shared" si="14"/>
        <v>25345.741956488804</v>
      </c>
      <c r="AD65" s="38">
        <v>0.02</v>
      </c>
      <c r="AE65" s="37">
        <f t="shared" si="18"/>
        <v>506.91483912977611</v>
      </c>
      <c r="AF65" s="39">
        <f t="shared" si="9"/>
        <v>793.52810183504539</v>
      </c>
      <c r="AH65" s="6">
        <v>2073</v>
      </c>
      <c r="AI65" s="48">
        <f>'Cost Source Tab'!AV65</f>
        <v>50138.947789164202</v>
      </c>
      <c r="AJ65" s="37"/>
      <c r="AK65" s="36">
        <f t="shared" si="10"/>
        <v>50425.561051869467</v>
      </c>
      <c r="AL65" s="37">
        <f t="shared" si="23"/>
        <v>50138.947789164202</v>
      </c>
      <c r="AM65" s="37">
        <v>0</v>
      </c>
      <c r="AN65" s="37">
        <f t="shared" si="15"/>
        <v>25345.741956488804</v>
      </c>
      <c r="AO65" s="38">
        <v>0.02</v>
      </c>
      <c r="AP65" s="37">
        <f t="shared" si="19"/>
        <v>506.91483912977611</v>
      </c>
      <c r="AQ65" s="39">
        <f t="shared" si="12"/>
        <v>793.52810183504539</v>
      </c>
    </row>
    <row r="66" spans="1:43" x14ac:dyDescent="0.25">
      <c r="A66" s="6">
        <v>2074</v>
      </c>
      <c r="B66" s="48">
        <f>'Cost Source Tab'!AR66</f>
        <v>511.81760583941605</v>
      </c>
      <c r="D66" s="36">
        <f t="shared" si="0"/>
        <v>793.52810183504539</v>
      </c>
      <c r="E66" s="37">
        <f t="shared" si="20"/>
        <v>511.81760583941605</v>
      </c>
      <c r="F66" s="37">
        <v>0</v>
      </c>
      <c r="G66" s="37">
        <f t="shared" si="2"/>
        <v>537.39995199615521</v>
      </c>
      <c r="H66" s="38">
        <v>0.02</v>
      </c>
      <c r="I66" s="37">
        <f t="shared" si="24"/>
        <v>10.747999039923105</v>
      </c>
      <c r="J66" s="39">
        <f t="shared" si="3"/>
        <v>292.45849503555246</v>
      </c>
      <c r="K66"/>
      <c r="L66" s="6">
        <v>2074</v>
      </c>
      <c r="M66" s="48">
        <f>'Cost Source Tab'!AU66</f>
        <v>511.81760583941605</v>
      </c>
      <c r="N66" s="37"/>
      <c r="O66" s="36">
        <f t="shared" si="4"/>
        <v>793.52810183504539</v>
      </c>
      <c r="P66" s="37">
        <f t="shared" si="21"/>
        <v>511.81760583941605</v>
      </c>
      <c r="Q66" s="37">
        <v>0</v>
      </c>
      <c r="R66" s="37">
        <f t="shared" si="13"/>
        <v>537.39995199615521</v>
      </c>
      <c r="S66" s="38">
        <v>0.02</v>
      </c>
      <c r="T66" s="37">
        <f t="shared" si="17"/>
        <v>10.747999039923105</v>
      </c>
      <c r="U66" s="39">
        <f t="shared" si="6"/>
        <v>292.45849503555246</v>
      </c>
      <c r="W66" s="6">
        <v>2074</v>
      </c>
      <c r="X66" s="48">
        <f>'Cost Source Tab'!AW66</f>
        <v>511.81760583941605</v>
      </c>
      <c r="Y66" s="37"/>
      <c r="Z66" s="36">
        <f t="shared" si="7"/>
        <v>793.52810183504539</v>
      </c>
      <c r="AA66" s="37">
        <f t="shared" si="22"/>
        <v>511.81760583941605</v>
      </c>
      <c r="AB66" s="37">
        <v>0</v>
      </c>
      <c r="AC66" s="37">
        <f t="shared" si="14"/>
        <v>537.39995199615521</v>
      </c>
      <c r="AD66" s="38">
        <v>0.02</v>
      </c>
      <c r="AE66" s="37">
        <f t="shared" si="18"/>
        <v>10.747999039923105</v>
      </c>
      <c r="AF66" s="39">
        <f t="shared" si="9"/>
        <v>292.45849503555246</v>
      </c>
      <c r="AH66" s="6">
        <v>2074</v>
      </c>
      <c r="AI66" s="48">
        <f>'Cost Source Tab'!AV66</f>
        <v>511.81760583941605</v>
      </c>
      <c r="AJ66" s="37"/>
      <c r="AK66" s="36">
        <f t="shared" si="10"/>
        <v>793.52810183504539</v>
      </c>
      <c r="AL66" s="37">
        <f t="shared" si="23"/>
        <v>511.81760583941605</v>
      </c>
      <c r="AM66" s="37">
        <v>0</v>
      </c>
      <c r="AN66" s="37">
        <f t="shared" si="15"/>
        <v>537.39995199615521</v>
      </c>
      <c r="AO66" s="38">
        <v>0.02</v>
      </c>
      <c r="AP66" s="37">
        <f t="shared" si="19"/>
        <v>10.747999039923105</v>
      </c>
      <c r="AQ66" s="39">
        <f t="shared" si="12"/>
        <v>292.45849503555246</v>
      </c>
    </row>
    <row r="67" spans="1:43" x14ac:dyDescent="0.25">
      <c r="A67" s="6">
        <v>2075</v>
      </c>
      <c r="B67" s="48">
        <f>'Cost Source Tab'!AR67</f>
        <v>295.35295398460153</v>
      </c>
      <c r="D67" s="36">
        <f t="shared" si="0"/>
        <v>292.45849503555246</v>
      </c>
      <c r="E67" s="37">
        <f t="shared" si="20"/>
        <v>295.35295398460153</v>
      </c>
      <c r="F67" s="37">
        <v>0</v>
      </c>
      <c r="G67" s="37">
        <f t="shared" si="2"/>
        <v>144.72294745245475</v>
      </c>
      <c r="H67" s="38">
        <v>0.02</v>
      </c>
      <c r="I67" s="37">
        <f t="shared" si="24"/>
        <v>2.8944589490490951</v>
      </c>
      <c r="J67" s="39">
        <f t="shared" si="3"/>
        <v>0</v>
      </c>
      <c r="K67"/>
      <c r="L67" s="6">
        <v>2075</v>
      </c>
      <c r="M67" s="48">
        <f>'Cost Source Tab'!AU67</f>
        <v>295.35295398460153</v>
      </c>
      <c r="N67" s="37"/>
      <c r="O67" s="36">
        <f t="shared" si="4"/>
        <v>292.45849503555246</v>
      </c>
      <c r="P67" s="37">
        <f t="shared" si="21"/>
        <v>295.35295398460153</v>
      </c>
      <c r="Q67" s="37">
        <v>0</v>
      </c>
      <c r="R67" s="37">
        <f t="shared" si="13"/>
        <v>144.72294745245475</v>
      </c>
      <c r="S67" s="38">
        <v>0.02</v>
      </c>
      <c r="T67" s="37">
        <f t="shared" si="17"/>
        <v>2.8944589490490951</v>
      </c>
      <c r="U67" s="39">
        <f t="shared" si="6"/>
        <v>0</v>
      </c>
      <c r="W67" s="6">
        <v>2075</v>
      </c>
      <c r="X67" s="48">
        <f>'Cost Source Tab'!AW67</f>
        <v>295.35295398460153</v>
      </c>
      <c r="Y67" s="37"/>
      <c r="Z67" s="36">
        <f t="shared" si="7"/>
        <v>292.45849503555246</v>
      </c>
      <c r="AA67" s="37">
        <f t="shared" si="22"/>
        <v>295.35295398460153</v>
      </c>
      <c r="AB67" s="37">
        <v>0</v>
      </c>
      <c r="AC67" s="37">
        <f t="shared" si="14"/>
        <v>144.72294745245475</v>
      </c>
      <c r="AD67" s="38">
        <v>0.02</v>
      </c>
      <c r="AE67" s="37">
        <f t="shared" si="18"/>
        <v>2.8944589490490951</v>
      </c>
      <c r="AF67" s="39">
        <f t="shared" si="9"/>
        <v>0</v>
      </c>
      <c r="AH67" s="6">
        <v>2075</v>
      </c>
      <c r="AI67" s="48">
        <f>'Cost Source Tab'!AV67</f>
        <v>295.35295398460153</v>
      </c>
      <c r="AJ67" s="37"/>
      <c r="AK67" s="36">
        <f t="shared" si="10"/>
        <v>292.45849503555246</v>
      </c>
      <c r="AL67" s="37">
        <f t="shared" si="23"/>
        <v>295.35295398460153</v>
      </c>
      <c r="AM67" s="37">
        <v>0</v>
      </c>
      <c r="AN67" s="37">
        <f t="shared" si="15"/>
        <v>144.72294745245475</v>
      </c>
      <c r="AO67" s="38">
        <v>0.02</v>
      </c>
      <c r="AP67" s="37">
        <f t="shared" si="19"/>
        <v>2.8944589490490951</v>
      </c>
      <c r="AQ67" s="39">
        <f t="shared" si="12"/>
        <v>0</v>
      </c>
    </row>
    <row r="68" spans="1:43" x14ac:dyDescent="0.25">
      <c r="A68" s="6">
        <v>2076</v>
      </c>
      <c r="B68" s="48">
        <f>'Cost Source Tab'!AR68</f>
        <v>0</v>
      </c>
      <c r="D68" s="36">
        <f>J68+E68-F68-I68</f>
        <v>0</v>
      </c>
      <c r="E68" s="37">
        <f t="shared" si="20"/>
        <v>0</v>
      </c>
      <c r="F68" s="37">
        <v>0</v>
      </c>
      <c r="G68" s="37">
        <f>(J68+(E68/2))*0.98</f>
        <v>0</v>
      </c>
      <c r="H68" s="38">
        <v>0.02</v>
      </c>
      <c r="I68" s="37">
        <f t="shared" si="16"/>
        <v>0</v>
      </c>
      <c r="J68" s="39">
        <f>D69</f>
        <v>0</v>
      </c>
      <c r="K68"/>
      <c r="L68" s="6">
        <v>2076</v>
      </c>
      <c r="M68" s="48">
        <f>'Cost Source Tab'!AU68</f>
        <v>0</v>
      </c>
      <c r="N68" s="37"/>
      <c r="O68" s="36">
        <f>U68+P68-Q68-T68</f>
        <v>0</v>
      </c>
      <c r="P68" s="37">
        <f t="shared" si="21"/>
        <v>0</v>
      </c>
      <c r="Q68" s="37">
        <v>0</v>
      </c>
      <c r="R68" s="37">
        <f>(U68+(P68/2))*0.98</f>
        <v>0</v>
      </c>
      <c r="S68" s="38">
        <v>0.02</v>
      </c>
      <c r="T68" s="37">
        <f t="shared" si="17"/>
        <v>0</v>
      </c>
      <c r="U68" s="39">
        <f>O69</f>
        <v>0</v>
      </c>
      <c r="W68" s="6">
        <v>2076</v>
      </c>
      <c r="X68" s="48">
        <f>'Cost Source Tab'!AW68</f>
        <v>0</v>
      </c>
      <c r="Y68" s="37"/>
      <c r="Z68" s="36">
        <f>AF68+AA68-AB68-AE68</f>
        <v>0</v>
      </c>
      <c r="AA68" s="37">
        <f t="shared" si="22"/>
        <v>0</v>
      </c>
      <c r="AB68" s="37">
        <v>0</v>
      </c>
      <c r="AC68" s="37">
        <f>(AF68+(AA68/2))*0.98</f>
        <v>0</v>
      </c>
      <c r="AD68" s="38">
        <v>0.02</v>
      </c>
      <c r="AE68" s="37">
        <f t="shared" si="18"/>
        <v>0</v>
      </c>
      <c r="AF68" s="39">
        <f>Z69</f>
        <v>0</v>
      </c>
      <c r="AH68" s="6">
        <v>2076</v>
      </c>
      <c r="AI68" s="48">
        <f>'Cost Source Tab'!AV68</f>
        <v>0</v>
      </c>
      <c r="AJ68" s="37"/>
      <c r="AK68" s="36">
        <f>AQ68+AL68-AM68-AP68</f>
        <v>0</v>
      </c>
      <c r="AL68" s="37">
        <f t="shared" si="23"/>
        <v>0</v>
      </c>
      <c r="AM68" s="37">
        <v>0</v>
      </c>
      <c r="AN68" s="37">
        <f>(AQ68+(AL68/2))*0.98</f>
        <v>0</v>
      </c>
      <c r="AO68" s="38">
        <v>0.02</v>
      </c>
      <c r="AP68" s="37">
        <f t="shared" si="19"/>
        <v>0</v>
      </c>
      <c r="AQ68" s="39">
        <f>AK69</f>
        <v>0</v>
      </c>
    </row>
    <row r="69" spans="1:43" ht="15.75" thickBot="1" x14ac:dyDescent="0.3">
      <c r="A69" s="6"/>
      <c r="B69" s="49"/>
      <c r="D69" s="43">
        <v>0</v>
      </c>
      <c r="E69" s="44"/>
      <c r="F69" s="44"/>
      <c r="G69" s="44"/>
      <c r="H69" s="44"/>
      <c r="I69" s="44"/>
      <c r="J69" s="45"/>
      <c r="K69"/>
      <c r="L69" s="6"/>
      <c r="M69" s="49"/>
      <c r="N69" s="37"/>
      <c r="O69" s="43">
        <v>0</v>
      </c>
      <c r="P69" s="44"/>
      <c r="Q69" s="44"/>
      <c r="R69" s="44"/>
      <c r="S69" s="44"/>
      <c r="T69" s="44"/>
      <c r="U69" s="45"/>
      <c r="W69" s="6"/>
      <c r="X69" s="49"/>
      <c r="Y69" s="37"/>
      <c r="Z69" s="43">
        <v>0</v>
      </c>
      <c r="AA69" s="44"/>
      <c r="AB69" s="44"/>
      <c r="AC69" s="44"/>
      <c r="AD69" s="44"/>
      <c r="AE69" s="44"/>
      <c r="AF69" s="45"/>
      <c r="AH69" s="6"/>
      <c r="AI69" s="49"/>
      <c r="AJ69" s="37"/>
      <c r="AK69" s="43">
        <v>0</v>
      </c>
      <c r="AL69" s="44"/>
      <c r="AM69" s="44"/>
      <c r="AN69" s="44"/>
      <c r="AO69" s="44"/>
      <c r="AP69" s="44"/>
      <c r="AQ69" s="45"/>
    </row>
    <row r="70" spans="1:43" ht="16.5" thickTop="1" thickBot="1" x14ac:dyDescent="0.3">
      <c r="A70" s="3"/>
      <c r="B70" s="50">
        <f>SUM(B6:B68)</f>
        <v>817219.46140599984</v>
      </c>
      <c r="D70" s="40">
        <f>D6</f>
        <v>427037.91550743027</v>
      </c>
      <c r="E70" s="41">
        <f>SUM(E6:E68)</f>
        <v>817219.46140599984</v>
      </c>
      <c r="F70" s="41">
        <f>SUM(F6:F68)</f>
        <v>0</v>
      </c>
      <c r="G70" s="41"/>
      <c r="H70" s="41"/>
      <c r="I70" s="41">
        <f>SUM(I6:I68)</f>
        <v>390181.54589856957</v>
      </c>
      <c r="J70" s="42">
        <f>J68</f>
        <v>0</v>
      </c>
      <c r="K70"/>
      <c r="L70" s="3"/>
      <c r="M70" s="50">
        <f>SUM(M6:M68)</f>
        <v>1185566.6964059994</v>
      </c>
      <c r="N70" s="37"/>
      <c r="O70" s="40">
        <f>O6</f>
        <v>734832.07637286175</v>
      </c>
      <c r="P70" s="41">
        <f>SUM(P6:P68)</f>
        <v>1185566.6964059994</v>
      </c>
      <c r="Q70" s="41">
        <f>SUM(Q6:Q68)</f>
        <v>0</v>
      </c>
      <c r="R70" s="41"/>
      <c r="S70" s="41"/>
      <c r="T70" s="41">
        <f>SUM(T6:T68)</f>
        <v>450734.62003313832</v>
      </c>
      <c r="U70" s="42">
        <f>U68</f>
        <v>0</v>
      </c>
      <c r="W70" s="3"/>
      <c r="X70" s="50">
        <f>SUM(X6:X68)</f>
        <v>1115771.6964059994</v>
      </c>
      <c r="Y70" s="37"/>
      <c r="Z70" s="40">
        <f>Z6</f>
        <v>669835.65319395903</v>
      </c>
      <c r="AA70" s="41">
        <f>SUM(AA6:AA68)</f>
        <v>1115771.6964059994</v>
      </c>
      <c r="AB70" s="41">
        <f>SUM(AB6:AB68)</f>
        <v>0</v>
      </c>
      <c r="AC70" s="41"/>
      <c r="AD70" s="41"/>
      <c r="AE70" s="41">
        <f>SUM(AE6:AE68)</f>
        <v>445936.04321204126</v>
      </c>
      <c r="AF70" s="42">
        <f>AF68</f>
        <v>0</v>
      </c>
      <c r="AH70" s="3"/>
      <c r="AI70" s="50">
        <f>SUM(AI6:AI68)</f>
        <v>1042747.7804059997</v>
      </c>
      <c r="AJ70" s="37"/>
      <c r="AK70" s="40">
        <f>AK6</f>
        <v>601811.29781726992</v>
      </c>
      <c r="AL70" s="41">
        <f>SUM(AL6:AL68)</f>
        <v>1042747.7804059997</v>
      </c>
      <c r="AM70" s="41">
        <f>SUM(AM6:AM68)</f>
        <v>0</v>
      </c>
      <c r="AN70" s="41"/>
      <c r="AO70" s="41"/>
      <c r="AP70" s="41">
        <f>SUM(AP6:AP68)</f>
        <v>440936.48258873023</v>
      </c>
      <c r="AQ70" s="42">
        <f>AQ68</f>
        <v>0</v>
      </c>
    </row>
    <row r="72" spans="1:43" x14ac:dyDescent="0.25">
      <c r="K72"/>
    </row>
    <row r="73" spans="1:43" x14ac:dyDescent="0.25">
      <c r="K73"/>
    </row>
  </sheetData>
  <phoneticPr fontId="67" type="noConversion"/>
  <pageMargins left="0.75" right="0.75" top="1" bottom="1" header="0.5" footer="0.5"/>
  <pageSetup scale="75" orientation="portrait" horizontalDpi="4294967292" verticalDpi="4294967292" r:id="rId1"/>
  <headerFooter>
    <oddFooter>&amp;L&amp;"Calibri,Regular"&amp;K000000&amp;A&amp;R&amp;"Calibri,Regular"&amp;K000000Page &amp;P of &amp;P</oddFooter>
  </headerFooter>
  <colBreaks count="3" manualBreakCount="3">
    <brk id="11" max="1048575" man="1"/>
    <brk id="22" max="1048575" man="1"/>
    <brk id="33" max="1048575" man="1"/>
  </colBreaks>
  <extLst>
    <ext xmlns:mx="http://schemas.microsoft.com/office/mac/excel/2008/main" uri="{64002731-A6B0-56B0-2670-7721B7C09600}">
      <mx:PLV Mode="1" OnePage="0" WScale="75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Layout" zoomScaleNormal="100" workbookViewId="0">
      <selection activeCell="A3" sqref="A3"/>
    </sheetView>
  </sheetViews>
  <sheetFormatPr defaultColWidth="11.42578125" defaultRowHeight="15" x14ac:dyDescent="0.25"/>
  <cols>
    <col min="2" max="2" width="9" style="35" bestFit="1" customWidth="1"/>
    <col min="3" max="3" width="1.28515625" style="37" customWidth="1"/>
    <col min="4" max="4" width="12" style="35" customWidth="1"/>
    <col min="5" max="5" width="12.42578125" style="35" customWidth="1"/>
    <col min="6" max="6" width="14.5703125" style="35" customWidth="1"/>
    <col min="7" max="7" width="12" style="35" customWidth="1"/>
    <col min="8" max="8" width="10.5703125" style="35" customWidth="1"/>
    <col min="9" max="10" width="12" style="35" customWidth="1"/>
    <col min="11" max="11" width="1.42578125" style="35" customWidth="1"/>
    <col min="12" max="12" width="8.140625" style="35" customWidth="1"/>
    <col min="13" max="13" width="15.5703125" customWidth="1"/>
    <col min="14" max="14" width="12.42578125" customWidth="1"/>
    <col min="15" max="15" width="14.5703125" customWidth="1"/>
    <col min="16" max="18" width="12" customWidth="1"/>
    <col min="19" max="19" width="16" customWidth="1"/>
  </cols>
  <sheetData>
    <row r="1" spans="1:19" ht="20.25" x14ac:dyDescent="0.3">
      <c r="A1" s="54" t="s">
        <v>2</v>
      </c>
      <c r="B1" s="54"/>
      <c r="C1" s="54"/>
      <c r="D1" s="54"/>
      <c r="E1" s="54"/>
      <c r="F1" s="54"/>
      <c r="G1" s="54"/>
      <c r="H1" s="54"/>
      <c r="I1" s="54"/>
      <c r="J1" s="54"/>
    </row>
    <row r="2" spans="1:19" ht="20.25" x14ac:dyDescent="0.3">
      <c r="A2" s="54" t="s">
        <v>128</v>
      </c>
      <c r="B2" s="54"/>
      <c r="C2" s="54"/>
      <c r="D2" s="54"/>
      <c r="E2" s="54"/>
      <c r="F2" s="54"/>
      <c r="G2" s="54"/>
      <c r="H2" s="54"/>
      <c r="I2" s="54"/>
      <c r="J2" s="54"/>
    </row>
    <row r="3" spans="1:19" ht="18.75" x14ac:dyDescent="0.3">
      <c r="A3" s="55" t="s">
        <v>124</v>
      </c>
      <c r="B3" s="55"/>
      <c r="C3" s="55"/>
      <c r="D3" s="55"/>
      <c r="E3" s="55"/>
      <c r="F3" s="55"/>
      <c r="G3" s="55"/>
      <c r="H3" s="55"/>
      <c r="I3" s="55"/>
      <c r="J3" s="55"/>
    </row>
    <row r="4" spans="1:19" ht="15.75" thickBot="1" x14ac:dyDescent="0.3"/>
    <row r="5" spans="1:19" s="1" customFormat="1" ht="60.75" thickBot="1" x14ac:dyDescent="0.3">
      <c r="A5" s="4" t="s">
        <v>0</v>
      </c>
      <c r="B5" s="47" t="str">
        <f>'Cost Source Tab'!AR5</f>
        <v>LT Only</v>
      </c>
      <c r="C5" s="10"/>
      <c r="D5" s="11" t="s">
        <v>20</v>
      </c>
      <c r="E5" s="12" t="s">
        <v>27</v>
      </c>
      <c r="F5" s="12" t="s">
        <v>28</v>
      </c>
      <c r="G5" s="12" t="s">
        <v>22</v>
      </c>
      <c r="H5" s="12" t="s">
        <v>23</v>
      </c>
      <c r="I5" s="12" t="s">
        <v>21</v>
      </c>
      <c r="J5" s="13" t="s">
        <v>24</v>
      </c>
      <c r="K5" s="10"/>
      <c r="L5" s="4" t="s">
        <v>0</v>
      </c>
      <c r="M5" s="11" t="s">
        <v>26</v>
      </c>
      <c r="N5" s="12" t="s">
        <v>27</v>
      </c>
      <c r="O5" s="12" t="s">
        <v>28</v>
      </c>
      <c r="P5" s="12" t="s">
        <v>22</v>
      </c>
      <c r="Q5" s="12" t="s">
        <v>23</v>
      </c>
      <c r="R5" s="12" t="s">
        <v>21</v>
      </c>
      <c r="S5" s="13" t="s">
        <v>29</v>
      </c>
    </row>
    <row r="6" spans="1:19" x14ac:dyDescent="0.25">
      <c r="A6" s="6">
        <v>2014</v>
      </c>
      <c r="B6" s="48">
        <f>'Cost Source Tab'!AR6</f>
        <v>15164.990000000002</v>
      </c>
      <c r="D6" s="36">
        <f>'Assump&amp;Instruct'!E22</f>
        <v>653292</v>
      </c>
      <c r="E6" s="37">
        <f>IF(D6&gt;B6,B6,D6)</f>
        <v>15164.990000000002</v>
      </c>
      <c r="F6" s="37">
        <v>0</v>
      </c>
      <c r="G6" s="37">
        <f>D6-(E6*0.5)+(F6*0.5)</f>
        <v>645709.505</v>
      </c>
      <c r="H6" s="38">
        <v>0.02</v>
      </c>
      <c r="I6" s="37">
        <f>G6*H6*('Assump&amp;Instruct'!E24/12)</f>
        <v>4304.7300333333333</v>
      </c>
      <c r="J6" s="39">
        <f>D6-E6+F6+I6</f>
        <v>642431.74003333331</v>
      </c>
      <c r="L6" s="6">
        <v>2014</v>
      </c>
      <c r="M6" s="36">
        <v>0</v>
      </c>
      <c r="N6" s="37">
        <f t="shared" ref="N6:N59" si="0">IF(D6&gt;E6, 0,B6-E6)</f>
        <v>0</v>
      </c>
      <c r="O6" s="37">
        <v>0</v>
      </c>
      <c r="P6" s="46" t="s">
        <v>25</v>
      </c>
      <c r="Q6" s="38">
        <v>0.02</v>
      </c>
      <c r="R6" s="37">
        <v>0</v>
      </c>
      <c r="S6" s="39">
        <f>M6-N6+O6+R6</f>
        <v>0</v>
      </c>
    </row>
    <row r="7" spans="1:19" x14ac:dyDescent="0.25">
      <c r="A7" s="6">
        <v>2015</v>
      </c>
      <c r="B7" s="48">
        <f>'Cost Source Tab'!AR7</f>
        <v>81197.72659439774</v>
      </c>
      <c r="D7" s="36">
        <f>J6</f>
        <v>642431.74003333331</v>
      </c>
      <c r="E7" s="37">
        <f t="shared" ref="E7:E68" si="1">IF(D7&gt;B7,B7,D7)</f>
        <v>81197.72659439774</v>
      </c>
      <c r="F7" s="37">
        <v>0</v>
      </c>
      <c r="G7" s="37">
        <f>D7-(E7*0.5)+(F7*0.5)</f>
        <v>601832.87673613441</v>
      </c>
      <c r="H7" s="38">
        <v>0.02</v>
      </c>
      <c r="I7" s="37">
        <f>G7*H7</f>
        <v>12036.657534722688</v>
      </c>
      <c r="J7" s="39">
        <f t="shared" ref="J7:J68" si="2">D7-E7+F7+I7</f>
        <v>573270.67097365833</v>
      </c>
      <c r="L7" s="6">
        <v>2015</v>
      </c>
      <c r="M7" s="36">
        <f>S6</f>
        <v>0</v>
      </c>
      <c r="N7" s="37">
        <f t="shared" si="0"/>
        <v>0</v>
      </c>
      <c r="O7" s="37">
        <v>0</v>
      </c>
      <c r="P7" s="37">
        <f>M7-(N7*0.5)+(O7*0.5)</f>
        <v>0</v>
      </c>
      <c r="Q7" s="38">
        <v>0.02</v>
      </c>
      <c r="R7" s="37">
        <f>P7*Q7</f>
        <v>0</v>
      </c>
      <c r="S7" s="39">
        <f t="shared" ref="S7:S68" si="3">M7-N7+O7+R7</f>
        <v>0</v>
      </c>
    </row>
    <row r="8" spans="1:19" x14ac:dyDescent="0.25">
      <c r="A8" s="6">
        <v>2016</v>
      </c>
      <c r="B8" s="48">
        <f>'Cost Source Tab'!AR8</f>
        <v>36125.630803416148</v>
      </c>
      <c r="D8" s="36">
        <f t="shared" ref="D8:D68" si="4">J7</f>
        <v>573270.67097365833</v>
      </c>
      <c r="E8" s="37">
        <f t="shared" si="1"/>
        <v>36125.630803416148</v>
      </c>
      <c r="F8" s="37">
        <v>0</v>
      </c>
      <c r="G8" s="37">
        <f t="shared" ref="G8:G68" si="5">D8-(E8*0.5)+(F8*0.5)</f>
        <v>555207.8555719502</v>
      </c>
      <c r="H8" s="38">
        <v>0.02</v>
      </c>
      <c r="I8" s="37">
        <f t="shared" ref="I8:I68" si="6">G8*H8</f>
        <v>11104.157111439004</v>
      </c>
      <c r="J8" s="39">
        <f t="shared" si="2"/>
        <v>548249.19728168123</v>
      </c>
      <c r="L8" s="6">
        <v>2016</v>
      </c>
      <c r="M8" s="36">
        <f t="shared" ref="M8:M68" si="7">S7</f>
        <v>0</v>
      </c>
      <c r="N8" s="37">
        <f t="shared" si="0"/>
        <v>0</v>
      </c>
      <c r="O8" s="37">
        <v>0</v>
      </c>
      <c r="P8" s="37">
        <f t="shared" ref="P8:P68" si="8">M8-(N8*0.5)+(O8*0.5)</f>
        <v>0</v>
      </c>
      <c r="Q8" s="38">
        <v>0.02</v>
      </c>
      <c r="R8" s="37">
        <f t="shared" ref="R8:R68" si="9">P8*Q8</f>
        <v>0</v>
      </c>
      <c r="S8" s="39">
        <f t="shared" si="3"/>
        <v>0</v>
      </c>
    </row>
    <row r="9" spans="1:19" x14ac:dyDescent="0.25">
      <c r="A9" s="6">
        <v>2017</v>
      </c>
      <c r="B9" s="48">
        <f>'Cost Source Tab'!AR9</f>
        <v>10823.304896170275</v>
      </c>
      <c r="D9" s="36">
        <f t="shared" si="4"/>
        <v>548249.19728168123</v>
      </c>
      <c r="E9" s="37">
        <f t="shared" si="1"/>
        <v>10823.304896170275</v>
      </c>
      <c r="F9" s="37">
        <v>0</v>
      </c>
      <c r="G9" s="37">
        <f t="shared" si="5"/>
        <v>542837.5448335961</v>
      </c>
      <c r="H9" s="38">
        <v>0.02</v>
      </c>
      <c r="I9" s="37">
        <f t="shared" si="6"/>
        <v>10856.750896671922</v>
      </c>
      <c r="J9" s="39">
        <f t="shared" si="2"/>
        <v>548282.64328218286</v>
      </c>
      <c r="L9" s="6">
        <v>2017</v>
      </c>
      <c r="M9" s="36">
        <f t="shared" si="7"/>
        <v>0</v>
      </c>
      <c r="N9" s="37">
        <f t="shared" si="0"/>
        <v>0</v>
      </c>
      <c r="O9" s="37">
        <v>0</v>
      </c>
      <c r="P9" s="37">
        <f t="shared" si="8"/>
        <v>0</v>
      </c>
      <c r="Q9" s="38">
        <v>0.02</v>
      </c>
      <c r="R9" s="37">
        <f t="shared" si="9"/>
        <v>0</v>
      </c>
      <c r="S9" s="39">
        <f t="shared" si="3"/>
        <v>0</v>
      </c>
    </row>
    <row r="10" spans="1:19" x14ac:dyDescent="0.25">
      <c r="A10" s="6">
        <v>2018</v>
      </c>
      <c r="B10" s="48">
        <f>'Cost Source Tab'!AR10</f>
        <v>9548.0246863817047</v>
      </c>
      <c r="D10" s="36">
        <f t="shared" si="4"/>
        <v>548282.64328218286</v>
      </c>
      <c r="E10" s="37">
        <f t="shared" si="1"/>
        <v>9548.0246863817047</v>
      </c>
      <c r="F10" s="37">
        <v>0</v>
      </c>
      <c r="G10" s="37">
        <f t="shared" si="5"/>
        <v>543508.63093899202</v>
      </c>
      <c r="H10" s="38">
        <v>0.02</v>
      </c>
      <c r="I10" s="37">
        <f t="shared" si="6"/>
        <v>10870.172618779841</v>
      </c>
      <c r="J10" s="39">
        <f t="shared" si="2"/>
        <v>549604.791214581</v>
      </c>
      <c r="L10" s="6">
        <v>2018</v>
      </c>
      <c r="M10" s="36">
        <f t="shared" si="7"/>
        <v>0</v>
      </c>
      <c r="N10" s="37">
        <f t="shared" si="0"/>
        <v>0</v>
      </c>
      <c r="O10" s="37">
        <v>0</v>
      </c>
      <c r="P10" s="37">
        <f t="shared" si="8"/>
        <v>0</v>
      </c>
      <c r="Q10" s="38">
        <v>0.02</v>
      </c>
      <c r="R10" s="37">
        <f t="shared" si="9"/>
        <v>0</v>
      </c>
      <c r="S10" s="39">
        <f t="shared" si="3"/>
        <v>0</v>
      </c>
    </row>
    <row r="11" spans="1:19" x14ac:dyDescent="0.25">
      <c r="A11" s="6">
        <v>2019</v>
      </c>
      <c r="B11" s="48">
        <f>'Cost Source Tab'!AR11</f>
        <v>8173.2751587902603</v>
      </c>
      <c r="D11" s="36">
        <f t="shared" si="4"/>
        <v>549604.791214581</v>
      </c>
      <c r="E11" s="37">
        <f t="shared" si="1"/>
        <v>8173.2751587902603</v>
      </c>
      <c r="F11" s="37">
        <v>0</v>
      </c>
      <c r="G11" s="37">
        <f t="shared" si="5"/>
        <v>545518.15363518591</v>
      </c>
      <c r="H11" s="38">
        <v>0.02</v>
      </c>
      <c r="I11" s="37">
        <f t="shared" si="6"/>
        <v>10910.363072703718</v>
      </c>
      <c r="J11" s="39">
        <f t="shared" si="2"/>
        <v>552341.87912849442</v>
      </c>
      <c r="L11" s="6">
        <v>2019</v>
      </c>
      <c r="M11" s="36">
        <f t="shared" si="7"/>
        <v>0</v>
      </c>
      <c r="N11" s="37">
        <f t="shared" si="0"/>
        <v>0</v>
      </c>
      <c r="O11" s="37">
        <v>0</v>
      </c>
      <c r="P11" s="37">
        <f t="shared" si="8"/>
        <v>0</v>
      </c>
      <c r="Q11" s="38">
        <v>0.02</v>
      </c>
      <c r="R11" s="37">
        <f t="shared" si="9"/>
        <v>0</v>
      </c>
      <c r="S11" s="39">
        <f t="shared" si="3"/>
        <v>0</v>
      </c>
    </row>
    <row r="12" spans="1:19" x14ac:dyDescent="0.25">
      <c r="A12" s="6">
        <v>2020</v>
      </c>
      <c r="B12" s="48">
        <f>'Cost Source Tab'!AR12</f>
        <v>17763.227676843882</v>
      </c>
      <c r="D12" s="36">
        <f t="shared" si="4"/>
        <v>552341.87912849442</v>
      </c>
      <c r="E12" s="37">
        <f t="shared" si="1"/>
        <v>17763.227676843882</v>
      </c>
      <c r="F12" s="37">
        <v>0</v>
      </c>
      <c r="G12" s="37">
        <f t="shared" si="5"/>
        <v>543460.26529007242</v>
      </c>
      <c r="H12" s="38">
        <v>0.02</v>
      </c>
      <c r="I12" s="37">
        <f t="shared" si="6"/>
        <v>10869.205305801448</v>
      </c>
      <c r="J12" s="39">
        <f t="shared" si="2"/>
        <v>545447.85675745201</v>
      </c>
      <c r="L12" s="6">
        <v>2020</v>
      </c>
      <c r="M12" s="36">
        <f t="shared" si="7"/>
        <v>0</v>
      </c>
      <c r="N12" s="37">
        <f t="shared" si="0"/>
        <v>0</v>
      </c>
      <c r="O12" s="37">
        <v>0</v>
      </c>
      <c r="P12" s="37">
        <f t="shared" si="8"/>
        <v>0</v>
      </c>
      <c r="Q12" s="38">
        <v>0.02</v>
      </c>
      <c r="R12" s="37">
        <f t="shared" si="9"/>
        <v>0</v>
      </c>
      <c r="S12" s="39">
        <f t="shared" si="3"/>
        <v>0</v>
      </c>
    </row>
    <row r="13" spans="1:19" x14ac:dyDescent="0.25">
      <c r="A13" s="6">
        <v>2021</v>
      </c>
      <c r="B13" s="48">
        <f>'Cost Source Tab'!AR13</f>
        <v>5240.8477991101981</v>
      </c>
      <c r="D13" s="36">
        <f t="shared" si="4"/>
        <v>545447.85675745201</v>
      </c>
      <c r="E13" s="37">
        <f t="shared" si="1"/>
        <v>5240.8477991101981</v>
      </c>
      <c r="F13" s="37">
        <v>0</v>
      </c>
      <c r="G13" s="37">
        <f t="shared" si="5"/>
        <v>542827.4328578969</v>
      </c>
      <c r="H13" s="38">
        <v>0.02</v>
      </c>
      <c r="I13" s="37">
        <f t="shared" si="6"/>
        <v>10856.548657157939</v>
      </c>
      <c r="J13" s="39">
        <f t="shared" si="2"/>
        <v>551063.55761549971</v>
      </c>
      <c r="L13" s="6">
        <v>2021</v>
      </c>
      <c r="M13" s="36">
        <f t="shared" si="7"/>
        <v>0</v>
      </c>
      <c r="N13" s="37">
        <f t="shared" si="0"/>
        <v>0</v>
      </c>
      <c r="O13" s="37">
        <v>0</v>
      </c>
      <c r="P13" s="37">
        <f t="shared" si="8"/>
        <v>0</v>
      </c>
      <c r="Q13" s="38">
        <v>0.02</v>
      </c>
      <c r="R13" s="37">
        <f t="shared" si="9"/>
        <v>0</v>
      </c>
      <c r="S13" s="39">
        <f t="shared" si="3"/>
        <v>0</v>
      </c>
    </row>
    <row r="14" spans="1:19" x14ac:dyDescent="0.25">
      <c r="A14" s="6">
        <v>2022</v>
      </c>
      <c r="B14" s="48">
        <f>'Cost Source Tab'!AR14</f>
        <v>5190.8477991101981</v>
      </c>
      <c r="D14" s="36">
        <f t="shared" si="4"/>
        <v>551063.55761549971</v>
      </c>
      <c r="E14" s="37">
        <f t="shared" si="1"/>
        <v>5190.8477991101981</v>
      </c>
      <c r="F14" s="37">
        <v>0</v>
      </c>
      <c r="G14" s="37">
        <f t="shared" si="5"/>
        <v>548468.1337159446</v>
      </c>
      <c r="H14" s="38">
        <v>0.02</v>
      </c>
      <c r="I14" s="37">
        <f t="shared" si="6"/>
        <v>10969.362674318892</v>
      </c>
      <c r="J14" s="39">
        <f t="shared" si="2"/>
        <v>556842.07249070832</v>
      </c>
      <c r="L14" s="6">
        <v>2022</v>
      </c>
      <c r="M14" s="36">
        <f t="shared" si="7"/>
        <v>0</v>
      </c>
      <c r="N14" s="37">
        <f t="shared" si="0"/>
        <v>0</v>
      </c>
      <c r="O14" s="37">
        <v>0</v>
      </c>
      <c r="P14" s="37">
        <f t="shared" si="8"/>
        <v>0</v>
      </c>
      <c r="Q14" s="38">
        <v>0.02</v>
      </c>
      <c r="R14" s="37">
        <f t="shared" si="9"/>
        <v>0</v>
      </c>
      <c r="S14" s="39">
        <f t="shared" si="3"/>
        <v>0</v>
      </c>
    </row>
    <row r="15" spans="1:19" x14ac:dyDescent="0.25">
      <c r="A15" s="6">
        <v>2023</v>
      </c>
      <c r="B15" s="48">
        <f>'Cost Source Tab'!AR15</f>
        <v>5190.8477991101981</v>
      </c>
      <c r="D15" s="36">
        <f t="shared" si="4"/>
        <v>556842.07249070832</v>
      </c>
      <c r="E15" s="37">
        <f t="shared" si="1"/>
        <v>5190.8477991101981</v>
      </c>
      <c r="F15" s="37">
        <v>0</v>
      </c>
      <c r="G15" s="37">
        <f t="shared" si="5"/>
        <v>554246.64859115321</v>
      </c>
      <c r="H15" s="38">
        <v>0.02</v>
      </c>
      <c r="I15" s="37">
        <f t="shared" si="6"/>
        <v>11084.932971823064</v>
      </c>
      <c r="J15" s="39">
        <f t="shared" si="2"/>
        <v>562736.15766342112</v>
      </c>
      <c r="L15" s="6">
        <v>2023</v>
      </c>
      <c r="M15" s="36">
        <f t="shared" si="7"/>
        <v>0</v>
      </c>
      <c r="N15" s="37">
        <f t="shared" si="0"/>
        <v>0</v>
      </c>
      <c r="O15" s="37">
        <v>0</v>
      </c>
      <c r="P15" s="37">
        <f t="shared" si="8"/>
        <v>0</v>
      </c>
      <c r="Q15" s="38">
        <v>0.02</v>
      </c>
      <c r="R15" s="37">
        <f t="shared" si="9"/>
        <v>0</v>
      </c>
      <c r="S15" s="39">
        <f t="shared" si="3"/>
        <v>0</v>
      </c>
    </row>
    <row r="16" spans="1:19" x14ac:dyDescent="0.25">
      <c r="A16" s="6">
        <v>2024</v>
      </c>
      <c r="B16" s="48">
        <f>'Cost Source Tab'!AR16</f>
        <v>3649.6779026694048</v>
      </c>
      <c r="D16" s="36">
        <f t="shared" si="4"/>
        <v>562736.15766342112</v>
      </c>
      <c r="E16" s="37">
        <f t="shared" si="1"/>
        <v>3649.6779026694048</v>
      </c>
      <c r="F16" s="37">
        <v>0</v>
      </c>
      <c r="G16" s="37">
        <f t="shared" si="5"/>
        <v>560911.31871208642</v>
      </c>
      <c r="H16" s="38">
        <v>0.02</v>
      </c>
      <c r="I16" s="37">
        <f t="shared" si="6"/>
        <v>11218.226374241729</v>
      </c>
      <c r="J16" s="39">
        <f t="shared" si="2"/>
        <v>570304.70613499347</v>
      </c>
      <c r="L16" s="6">
        <v>2024</v>
      </c>
      <c r="M16" s="36">
        <f t="shared" si="7"/>
        <v>0</v>
      </c>
      <c r="N16" s="37">
        <f t="shared" si="0"/>
        <v>0</v>
      </c>
      <c r="O16" s="37">
        <v>0</v>
      </c>
      <c r="P16" s="37">
        <f t="shared" si="8"/>
        <v>0</v>
      </c>
      <c r="Q16" s="38">
        <v>0.02</v>
      </c>
      <c r="R16" s="37">
        <f t="shared" si="9"/>
        <v>0</v>
      </c>
      <c r="S16" s="39">
        <f t="shared" si="3"/>
        <v>0</v>
      </c>
    </row>
    <row r="17" spans="1:19" x14ac:dyDescent="0.25">
      <c r="A17" s="6">
        <v>2025</v>
      </c>
      <c r="B17" s="48">
        <f>'Cost Source Tab'!AR17</f>
        <v>3590.8477991101981</v>
      </c>
      <c r="D17" s="36">
        <f t="shared" si="4"/>
        <v>570304.70613499347</v>
      </c>
      <c r="E17" s="37">
        <f t="shared" si="1"/>
        <v>3590.8477991101981</v>
      </c>
      <c r="F17" s="37">
        <v>0</v>
      </c>
      <c r="G17" s="37">
        <f t="shared" si="5"/>
        <v>568509.28223543835</v>
      </c>
      <c r="H17" s="38">
        <v>0.02</v>
      </c>
      <c r="I17" s="37">
        <f t="shared" si="6"/>
        <v>11370.185644708767</v>
      </c>
      <c r="J17" s="39">
        <f t="shared" si="2"/>
        <v>578084.04398059205</v>
      </c>
      <c r="K17"/>
      <c r="L17" s="6">
        <v>2025</v>
      </c>
      <c r="M17" s="36">
        <f t="shared" si="7"/>
        <v>0</v>
      </c>
      <c r="N17" s="37">
        <f t="shared" si="0"/>
        <v>0</v>
      </c>
      <c r="O17" s="37">
        <v>0</v>
      </c>
      <c r="P17" s="37">
        <f t="shared" si="8"/>
        <v>0</v>
      </c>
      <c r="Q17" s="38">
        <v>0.02</v>
      </c>
      <c r="R17" s="37">
        <f t="shared" si="9"/>
        <v>0</v>
      </c>
      <c r="S17" s="39">
        <f t="shared" si="3"/>
        <v>0</v>
      </c>
    </row>
    <row r="18" spans="1:19" x14ac:dyDescent="0.25">
      <c r="A18" s="6">
        <v>2026</v>
      </c>
      <c r="B18" s="48">
        <f>'Cost Source Tab'!AR18</f>
        <v>3732.7477991101982</v>
      </c>
      <c r="D18" s="36">
        <f t="shared" si="4"/>
        <v>578084.04398059205</v>
      </c>
      <c r="E18" s="37">
        <f t="shared" si="1"/>
        <v>3732.7477991101982</v>
      </c>
      <c r="F18" s="37">
        <v>0</v>
      </c>
      <c r="G18" s="37">
        <f t="shared" si="5"/>
        <v>576217.67008103698</v>
      </c>
      <c r="H18" s="38">
        <v>0.02</v>
      </c>
      <c r="I18" s="37">
        <f t="shared" si="6"/>
        <v>11524.35340162074</v>
      </c>
      <c r="J18" s="39">
        <f t="shared" si="2"/>
        <v>585875.64958310255</v>
      </c>
      <c r="K18"/>
      <c r="L18" s="6">
        <v>2026</v>
      </c>
      <c r="M18" s="36">
        <f t="shared" si="7"/>
        <v>0</v>
      </c>
      <c r="N18" s="37">
        <f t="shared" si="0"/>
        <v>0</v>
      </c>
      <c r="O18" s="37">
        <v>0</v>
      </c>
      <c r="P18" s="37">
        <f t="shared" si="8"/>
        <v>0</v>
      </c>
      <c r="Q18" s="38">
        <v>0.02</v>
      </c>
      <c r="R18" s="37">
        <f t="shared" si="9"/>
        <v>0</v>
      </c>
      <c r="S18" s="39">
        <f t="shared" si="3"/>
        <v>0</v>
      </c>
    </row>
    <row r="19" spans="1:19" x14ac:dyDescent="0.25">
      <c r="A19" s="6">
        <v>2027</v>
      </c>
      <c r="B19" s="48">
        <f>'Cost Source Tab'!AR19</f>
        <v>3782.7477991101982</v>
      </c>
      <c r="D19" s="36">
        <f t="shared" si="4"/>
        <v>585875.64958310255</v>
      </c>
      <c r="E19" s="37">
        <f t="shared" si="1"/>
        <v>3782.7477991101982</v>
      </c>
      <c r="F19" s="37">
        <v>0</v>
      </c>
      <c r="G19" s="37">
        <f t="shared" si="5"/>
        <v>583984.27568354749</v>
      </c>
      <c r="H19" s="38">
        <v>0.02</v>
      </c>
      <c r="I19" s="37">
        <f t="shared" si="6"/>
        <v>11679.685513670949</v>
      </c>
      <c r="J19" s="39">
        <f t="shared" si="2"/>
        <v>593772.58729766321</v>
      </c>
      <c r="K19"/>
      <c r="L19" s="6">
        <v>2027</v>
      </c>
      <c r="M19" s="36">
        <f t="shared" si="7"/>
        <v>0</v>
      </c>
      <c r="N19" s="37">
        <f t="shared" si="0"/>
        <v>0</v>
      </c>
      <c r="O19" s="37">
        <v>0</v>
      </c>
      <c r="P19" s="37">
        <f t="shared" si="8"/>
        <v>0</v>
      </c>
      <c r="Q19" s="38">
        <v>0.02</v>
      </c>
      <c r="R19" s="37">
        <f t="shared" si="9"/>
        <v>0</v>
      </c>
      <c r="S19" s="39">
        <f t="shared" si="3"/>
        <v>0</v>
      </c>
    </row>
    <row r="20" spans="1:19" x14ac:dyDescent="0.25">
      <c r="A20" s="6">
        <v>2028</v>
      </c>
      <c r="B20" s="48">
        <f>'Cost Source Tab'!AR20</f>
        <v>3741.5779026694049</v>
      </c>
      <c r="D20" s="36">
        <f t="shared" si="4"/>
        <v>593772.58729766321</v>
      </c>
      <c r="E20" s="37">
        <f t="shared" si="1"/>
        <v>3741.5779026694049</v>
      </c>
      <c r="F20" s="37">
        <v>0</v>
      </c>
      <c r="G20" s="37">
        <f t="shared" si="5"/>
        <v>591901.79834632855</v>
      </c>
      <c r="H20" s="38">
        <v>0.02</v>
      </c>
      <c r="I20" s="37">
        <f t="shared" si="6"/>
        <v>11838.035966926571</v>
      </c>
      <c r="J20" s="39">
        <f t="shared" si="2"/>
        <v>601869.04536192038</v>
      </c>
      <c r="K20"/>
      <c r="L20" s="6">
        <v>2028</v>
      </c>
      <c r="M20" s="36">
        <f t="shared" si="7"/>
        <v>0</v>
      </c>
      <c r="N20" s="37">
        <f t="shared" si="0"/>
        <v>0</v>
      </c>
      <c r="O20" s="37">
        <v>0</v>
      </c>
      <c r="P20" s="37">
        <f t="shared" si="8"/>
        <v>0</v>
      </c>
      <c r="Q20" s="38">
        <v>0.02</v>
      </c>
      <c r="R20" s="37">
        <f t="shared" si="9"/>
        <v>0</v>
      </c>
      <c r="S20" s="39">
        <f t="shared" si="3"/>
        <v>0</v>
      </c>
    </row>
    <row r="21" spans="1:19" x14ac:dyDescent="0.25">
      <c r="A21" s="6">
        <v>2029</v>
      </c>
      <c r="B21" s="48">
        <f>'Cost Source Tab'!AR21</f>
        <v>3732.7477991101982</v>
      </c>
      <c r="D21" s="36">
        <f t="shared" si="4"/>
        <v>601869.04536192038</v>
      </c>
      <c r="E21" s="37">
        <f t="shared" si="1"/>
        <v>3732.7477991101982</v>
      </c>
      <c r="F21" s="37">
        <v>0</v>
      </c>
      <c r="G21" s="37">
        <f t="shared" si="5"/>
        <v>600002.67146236531</v>
      </c>
      <c r="H21" s="38">
        <v>0.02</v>
      </c>
      <c r="I21" s="37">
        <f t="shared" si="6"/>
        <v>12000.053429247306</v>
      </c>
      <c r="J21" s="39">
        <f t="shared" si="2"/>
        <v>610136.35099205747</v>
      </c>
      <c r="K21"/>
      <c r="L21" s="6">
        <v>2029</v>
      </c>
      <c r="M21" s="36">
        <f t="shared" si="7"/>
        <v>0</v>
      </c>
      <c r="N21" s="37">
        <f t="shared" si="0"/>
        <v>0</v>
      </c>
      <c r="O21" s="37">
        <v>0</v>
      </c>
      <c r="P21" s="37">
        <f t="shared" si="8"/>
        <v>0</v>
      </c>
      <c r="Q21" s="38">
        <v>0.02</v>
      </c>
      <c r="R21" s="37">
        <f t="shared" si="9"/>
        <v>0</v>
      </c>
      <c r="S21" s="39">
        <f t="shared" si="3"/>
        <v>0</v>
      </c>
    </row>
    <row r="22" spans="1:19" x14ac:dyDescent="0.25">
      <c r="A22" s="6">
        <v>2030</v>
      </c>
      <c r="B22" s="48">
        <f>'Cost Source Tab'!AR22</f>
        <v>3782.7477991101982</v>
      </c>
      <c r="D22" s="36">
        <f t="shared" si="4"/>
        <v>610136.35099205747</v>
      </c>
      <c r="E22" s="37">
        <f t="shared" si="1"/>
        <v>3782.7477991101982</v>
      </c>
      <c r="F22" s="37">
        <v>0</v>
      </c>
      <c r="G22" s="37">
        <f t="shared" si="5"/>
        <v>608244.97709250241</v>
      </c>
      <c r="H22" s="38">
        <v>0.02</v>
      </c>
      <c r="I22" s="37">
        <f t="shared" si="6"/>
        <v>12164.899541850049</v>
      </c>
      <c r="J22" s="39">
        <f t="shared" si="2"/>
        <v>618518.50273479731</v>
      </c>
      <c r="K22"/>
      <c r="L22" s="6">
        <v>2030</v>
      </c>
      <c r="M22" s="36">
        <f t="shared" si="7"/>
        <v>0</v>
      </c>
      <c r="N22" s="37">
        <f t="shared" si="0"/>
        <v>0</v>
      </c>
      <c r="O22" s="37">
        <v>0</v>
      </c>
      <c r="P22" s="37">
        <f t="shared" si="8"/>
        <v>0</v>
      </c>
      <c r="Q22" s="38">
        <v>0.02</v>
      </c>
      <c r="R22" s="37">
        <f t="shared" si="9"/>
        <v>0</v>
      </c>
      <c r="S22" s="39">
        <f t="shared" si="3"/>
        <v>0</v>
      </c>
    </row>
    <row r="23" spans="1:19" x14ac:dyDescent="0.25">
      <c r="A23" s="6">
        <v>2031</v>
      </c>
      <c r="B23" s="48">
        <f>'Cost Source Tab'!AR23</f>
        <v>3732.7477991101982</v>
      </c>
      <c r="D23" s="36">
        <f t="shared" si="4"/>
        <v>618518.50273479731</v>
      </c>
      <c r="E23" s="37">
        <f t="shared" si="1"/>
        <v>3732.7477991101982</v>
      </c>
      <c r="F23" s="37">
        <v>0</v>
      </c>
      <c r="G23" s="37">
        <f t="shared" si="5"/>
        <v>616652.12883524224</v>
      </c>
      <c r="H23" s="38">
        <v>0.02</v>
      </c>
      <c r="I23" s="37">
        <f t="shared" si="6"/>
        <v>12333.042576704845</v>
      </c>
      <c r="J23" s="39">
        <f t="shared" si="2"/>
        <v>627118.79751239193</v>
      </c>
      <c r="K23"/>
      <c r="L23" s="6">
        <v>2031</v>
      </c>
      <c r="M23" s="36">
        <f t="shared" si="7"/>
        <v>0</v>
      </c>
      <c r="N23" s="37">
        <f t="shared" si="0"/>
        <v>0</v>
      </c>
      <c r="O23" s="37">
        <v>0</v>
      </c>
      <c r="P23" s="37">
        <f t="shared" si="8"/>
        <v>0</v>
      </c>
      <c r="Q23" s="38">
        <v>0.02</v>
      </c>
      <c r="R23" s="37">
        <f t="shared" si="9"/>
        <v>0</v>
      </c>
      <c r="S23" s="39">
        <f t="shared" si="3"/>
        <v>0</v>
      </c>
    </row>
    <row r="24" spans="1:19" x14ac:dyDescent="0.25">
      <c r="A24" s="6">
        <v>2032</v>
      </c>
      <c r="B24" s="48">
        <f>'Cost Source Tab'!AR24</f>
        <v>3741.5779026694049</v>
      </c>
      <c r="D24" s="36">
        <f t="shared" si="4"/>
        <v>627118.79751239193</v>
      </c>
      <c r="E24" s="37">
        <f t="shared" si="1"/>
        <v>3741.5779026694049</v>
      </c>
      <c r="F24" s="37">
        <v>0</v>
      </c>
      <c r="G24" s="37">
        <f t="shared" si="5"/>
        <v>625248.00856105727</v>
      </c>
      <c r="H24" s="38">
        <v>0.02</v>
      </c>
      <c r="I24" s="37">
        <f t="shared" si="6"/>
        <v>12504.960171221146</v>
      </c>
      <c r="J24" s="39">
        <f t="shared" si="2"/>
        <v>635882.17978094367</v>
      </c>
      <c r="K24"/>
      <c r="L24" s="6">
        <v>2032</v>
      </c>
      <c r="M24" s="36">
        <f t="shared" si="7"/>
        <v>0</v>
      </c>
      <c r="N24" s="37">
        <f t="shared" si="0"/>
        <v>0</v>
      </c>
      <c r="O24" s="37">
        <v>0</v>
      </c>
      <c r="P24" s="37">
        <f t="shared" si="8"/>
        <v>0</v>
      </c>
      <c r="Q24" s="38">
        <v>0.02</v>
      </c>
      <c r="R24" s="37">
        <f t="shared" si="9"/>
        <v>0</v>
      </c>
      <c r="S24" s="39">
        <f t="shared" si="3"/>
        <v>0</v>
      </c>
    </row>
    <row r="25" spans="1:19" x14ac:dyDescent="0.25">
      <c r="A25" s="6">
        <v>2033</v>
      </c>
      <c r="B25" s="48">
        <f>'Cost Source Tab'!AR25</f>
        <v>3782.7477991101982</v>
      </c>
      <c r="D25" s="36">
        <f t="shared" si="4"/>
        <v>635882.17978094367</v>
      </c>
      <c r="E25" s="37">
        <f t="shared" si="1"/>
        <v>3782.7477991101982</v>
      </c>
      <c r="F25" s="37">
        <v>0</v>
      </c>
      <c r="G25" s="37">
        <f t="shared" si="5"/>
        <v>633990.8058813886</v>
      </c>
      <c r="H25" s="38">
        <v>0.02</v>
      </c>
      <c r="I25" s="37">
        <f t="shared" si="6"/>
        <v>12679.816117627772</v>
      </c>
      <c r="J25" s="39">
        <f t="shared" si="2"/>
        <v>644779.2480994612</v>
      </c>
      <c r="K25"/>
      <c r="L25" s="6">
        <v>2033</v>
      </c>
      <c r="M25" s="36">
        <f t="shared" si="7"/>
        <v>0</v>
      </c>
      <c r="N25" s="37">
        <f t="shared" si="0"/>
        <v>0</v>
      </c>
      <c r="O25" s="37">
        <v>0</v>
      </c>
      <c r="P25" s="37">
        <f t="shared" si="8"/>
        <v>0</v>
      </c>
      <c r="Q25" s="38">
        <v>0.02</v>
      </c>
      <c r="R25" s="37">
        <f t="shared" si="9"/>
        <v>0</v>
      </c>
      <c r="S25" s="39">
        <f t="shared" si="3"/>
        <v>0</v>
      </c>
    </row>
    <row r="26" spans="1:19" x14ac:dyDescent="0.25">
      <c r="A26" s="6">
        <v>2034</v>
      </c>
      <c r="B26" s="48">
        <f>'Cost Source Tab'!AR26</f>
        <v>3732.7477991101982</v>
      </c>
      <c r="D26" s="36">
        <f t="shared" si="4"/>
        <v>644779.2480994612</v>
      </c>
      <c r="E26" s="37">
        <f t="shared" si="1"/>
        <v>3732.7477991101982</v>
      </c>
      <c r="F26" s="37">
        <v>0</v>
      </c>
      <c r="G26" s="37">
        <f t="shared" si="5"/>
        <v>642912.87419990613</v>
      </c>
      <c r="H26" s="38">
        <v>0.02</v>
      </c>
      <c r="I26" s="37">
        <f t="shared" si="6"/>
        <v>12858.257483998123</v>
      </c>
      <c r="J26" s="39">
        <f t="shared" si="2"/>
        <v>653904.75778434903</v>
      </c>
      <c r="K26"/>
      <c r="L26" s="6">
        <v>2034</v>
      </c>
      <c r="M26" s="36">
        <f t="shared" si="7"/>
        <v>0</v>
      </c>
      <c r="N26" s="37">
        <f t="shared" si="0"/>
        <v>0</v>
      </c>
      <c r="O26" s="37">
        <v>0</v>
      </c>
      <c r="P26" s="37">
        <f t="shared" si="8"/>
        <v>0</v>
      </c>
      <c r="Q26" s="38">
        <v>0.02</v>
      </c>
      <c r="R26" s="37">
        <f t="shared" si="9"/>
        <v>0</v>
      </c>
      <c r="S26" s="39">
        <f t="shared" si="3"/>
        <v>0</v>
      </c>
    </row>
    <row r="27" spans="1:19" x14ac:dyDescent="0.25">
      <c r="A27" s="6">
        <v>2035</v>
      </c>
      <c r="B27" s="48">
        <f>'Cost Source Tab'!AR27</f>
        <v>3732.7477991101982</v>
      </c>
      <c r="D27" s="36">
        <f t="shared" si="4"/>
        <v>653904.75778434903</v>
      </c>
      <c r="E27" s="37">
        <f t="shared" si="1"/>
        <v>3732.7477991101982</v>
      </c>
      <c r="F27" s="37">
        <v>0</v>
      </c>
      <c r="G27" s="37">
        <f t="shared" si="5"/>
        <v>652038.38388479396</v>
      </c>
      <c r="H27" s="38">
        <v>0.02</v>
      </c>
      <c r="I27" s="37">
        <f t="shared" si="6"/>
        <v>13040.76767769588</v>
      </c>
      <c r="J27" s="39">
        <f t="shared" si="2"/>
        <v>663212.77766293462</v>
      </c>
      <c r="K27"/>
      <c r="L27" s="6">
        <v>2035</v>
      </c>
      <c r="M27" s="36">
        <f t="shared" si="7"/>
        <v>0</v>
      </c>
      <c r="N27" s="37">
        <f t="shared" si="0"/>
        <v>0</v>
      </c>
      <c r="O27" s="37">
        <v>0</v>
      </c>
      <c r="P27" s="37">
        <f t="shared" si="8"/>
        <v>0</v>
      </c>
      <c r="Q27" s="38">
        <v>0.02</v>
      </c>
      <c r="R27" s="37">
        <f t="shared" si="9"/>
        <v>0</v>
      </c>
      <c r="S27" s="39">
        <f t="shared" si="3"/>
        <v>0</v>
      </c>
    </row>
    <row r="28" spans="1:19" x14ac:dyDescent="0.25">
      <c r="A28" s="6">
        <v>2036</v>
      </c>
      <c r="B28" s="48">
        <f>'Cost Source Tab'!AR28</f>
        <v>3791.5779026694049</v>
      </c>
      <c r="D28" s="36">
        <f t="shared" si="4"/>
        <v>663212.77766293462</v>
      </c>
      <c r="E28" s="37">
        <f t="shared" si="1"/>
        <v>3791.5779026694049</v>
      </c>
      <c r="F28" s="37">
        <v>0</v>
      </c>
      <c r="G28" s="37">
        <f t="shared" si="5"/>
        <v>661316.98871159996</v>
      </c>
      <c r="H28" s="38">
        <v>0.02</v>
      </c>
      <c r="I28" s="37">
        <f t="shared" si="6"/>
        <v>13226.339774231999</v>
      </c>
      <c r="J28" s="39">
        <f t="shared" si="2"/>
        <v>672647.53953449719</v>
      </c>
      <c r="K28"/>
      <c r="L28" s="6">
        <v>2036</v>
      </c>
      <c r="M28" s="36">
        <f t="shared" si="7"/>
        <v>0</v>
      </c>
      <c r="N28" s="37">
        <f t="shared" si="0"/>
        <v>0</v>
      </c>
      <c r="O28" s="37">
        <v>0</v>
      </c>
      <c r="P28" s="37">
        <f t="shared" si="8"/>
        <v>0</v>
      </c>
      <c r="Q28" s="38">
        <v>0.02</v>
      </c>
      <c r="R28" s="37">
        <f t="shared" si="9"/>
        <v>0</v>
      </c>
      <c r="S28" s="39">
        <f t="shared" si="3"/>
        <v>0</v>
      </c>
    </row>
    <row r="29" spans="1:19" x14ac:dyDescent="0.25">
      <c r="A29" s="6">
        <v>2037</v>
      </c>
      <c r="B29" s="48">
        <f>'Cost Source Tab'!AR29</f>
        <v>3732.7477991101982</v>
      </c>
      <c r="D29" s="36">
        <f t="shared" si="4"/>
        <v>672647.53953449719</v>
      </c>
      <c r="E29" s="37">
        <f t="shared" si="1"/>
        <v>3732.7477991101982</v>
      </c>
      <c r="F29" s="37">
        <v>0</v>
      </c>
      <c r="G29" s="37">
        <f t="shared" si="5"/>
        <v>670781.16563494212</v>
      </c>
      <c r="H29" s="38">
        <v>0.02</v>
      </c>
      <c r="I29" s="37">
        <f t="shared" si="6"/>
        <v>13415.623312698843</v>
      </c>
      <c r="J29" s="39">
        <f t="shared" si="2"/>
        <v>682330.41504808574</v>
      </c>
      <c r="K29"/>
      <c r="L29" s="6">
        <v>2037</v>
      </c>
      <c r="M29" s="36">
        <f t="shared" si="7"/>
        <v>0</v>
      </c>
      <c r="N29" s="37">
        <f t="shared" si="0"/>
        <v>0</v>
      </c>
      <c r="O29" s="37">
        <v>0</v>
      </c>
      <c r="P29" s="37">
        <f t="shared" si="8"/>
        <v>0</v>
      </c>
      <c r="Q29" s="38">
        <v>0.02</v>
      </c>
      <c r="R29" s="37">
        <f t="shared" si="9"/>
        <v>0</v>
      </c>
      <c r="S29" s="39">
        <f t="shared" si="3"/>
        <v>0</v>
      </c>
    </row>
    <row r="30" spans="1:19" x14ac:dyDescent="0.25">
      <c r="A30" s="6">
        <v>2038</v>
      </c>
      <c r="B30" s="48">
        <f>'Cost Source Tab'!AR30</f>
        <v>3732.7477991101982</v>
      </c>
      <c r="D30" s="36">
        <f t="shared" si="4"/>
        <v>682330.41504808574</v>
      </c>
      <c r="E30" s="37">
        <f t="shared" si="1"/>
        <v>3732.7477991101982</v>
      </c>
      <c r="F30" s="37">
        <v>0</v>
      </c>
      <c r="G30" s="37">
        <f t="shared" si="5"/>
        <v>680464.04114853067</v>
      </c>
      <c r="H30" s="38">
        <v>0.02</v>
      </c>
      <c r="I30" s="37">
        <f t="shared" si="6"/>
        <v>13609.280822970613</v>
      </c>
      <c r="J30" s="39">
        <f t="shared" si="2"/>
        <v>692206.94807194616</v>
      </c>
      <c r="K30"/>
      <c r="L30" s="6">
        <v>2038</v>
      </c>
      <c r="M30" s="36">
        <f t="shared" si="7"/>
        <v>0</v>
      </c>
      <c r="N30" s="37">
        <f t="shared" si="0"/>
        <v>0</v>
      </c>
      <c r="O30" s="37">
        <v>0</v>
      </c>
      <c r="P30" s="37">
        <f t="shared" si="8"/>
        <v>0</v>
      </c>
      <c r="Q30" s="38">
        <v>0.02</v>
      </c>
      <c r="R30" s="37">
        <f t="shared" si="9"/>
        <v>0</v>
      </c>
      <c r="S30" s="39">
        <f t="shared" si="3"/>
        <v>0</v>
      </c>
    </row>
    <row r="31" spans="1:19" x14ac:dyDescent="0.25">
      <c r="A31" s="6">
        <v>2039</v>
      </c>
      <c r="B31" s="48">
        <f>'Cost Source Tab'!AR31</f>
        <v>3782.7477991101982</v>
      </c>
      <c r="D31" s="36">
        <f t="shared" si="4"/>
        <v>692206.94807194616</v>
      </c>
      <c r="E31" s="37">
        <f t="shared" si="1"/>
        <v>3782.7477991101982</v>
      </c>
      <c r="F31" s="37">
        <v>0</v>
      </c>
      <c r="G31" s="37">
        <f t="shared" si="5"/>
        <v>690315.57417239109</v>
      </c>
      <c r="H31" s="38">
        <v>0.02</v>
      </c>
      <c r="I31" s="37">
        <f t="shared" si="6"/>
        <v>13806.311483447822</v>
      </c>
      <c r="J31" s="39">
        <f t="shared" si="2"/>
        <v>702230.5117562837</v>
      </c>
      <c r="K31"/>
      <c r="L31" s="6">
        <v>2039</v>
      </c>
      <c r="M31" s="36">
        <f t="shared" si="7"/>
        <v>0</v>
      </c>
      <c r="N31" s="37">
        <f t="shared" si="0"/>
        <v>0</v>
      </c>
      <c r="O31" s="37">
        <v>0</v>
      </c>
      <c r="P31" s="37">
        <f t="shared" si="8"/>
        <v>0</v>
      </c>
      <c r="Q31" s="38">
        <v>0.02</v>
      </c>
      <c r="R31" s="37">
        <f t="shared" si="9"/>
        <v>0</v>
      </c>
      <c r="S31" s="39">
        <f t="shared" si="3"/>
        <v>0</v>
      </c>
    </row>
    <row r="32" spans="1:19" x14ac:dyDescent="0.25">
      <c r="A32" s="6">
        <v>2040</v>
      </c>
      <c r="B32" s="48">
        <f>'Cost Source Tab'!AR32</f>
        <v>3741.5779026694049</v>
      </c>
      <c r="D32" s="36">
        <f t="shared" si="4"/>
        <v>702230.5117562837</v>
      </c>
      <c r="E32" s="37">
        <f t="shared" si="1"/>
        <v>3741.5779026694049</v>
      </c>
      <c r="F32" s="37">
        <v>0</v>
      </c>
      <c r="G32" s="37">
        <f t="shared" si="5"/>
        <v>700359.72280494904</v>
      </c>
      <c r="H32" s="38">
        <v>0.02</v>
      </c>
      <c r="I32" s="37">
        <f t="shared" si="6"/>
        <v>14007.194456098981</v>
      </c>
      <c r="J32" s="39">
        <f t="shared" si="2"/>
        <v>712496.12830971321</v>
      </c>
      <c r="K32"/>
      <c r="L32" s="6">
        <v>2040</v>
      </c>
      <c r="M32" s="36">
        <f t="shared" si="7"/>
        <v>0</v>
      </c>
      <c r="N32" s="37">
        <f t="shared" si="0"/>
        <v>0</v>
      </c>
      <c r="O32" s="37">
        <v>0</v>
      </c>
      <c r="P32" s="37">
        <f t="shared" si="8"/>
        <v>0</v>
      </c>
      <c r="Q32" s="38">
        <v>0.02</v>
      </c>
      <c r="R32" s="37">
        <f t="shared" si="9"/>
        <v>0</v>
      </c>
      <c r="S32" s="39">
        <f t="shared" si="3"/>
        <v>0</v>
      </c>
    </row>
    <row r="33" spans="1:19" x14ac:dyDescent="0.25">
      <c r="A33" s="6">
        <v>2041</v>
      </c>
      <c r="B33" s="48">
        <f>'Cost Source Tab'!AR33</f>
        <v>3732.7477991101982</v>
      </c>
      <c r="D33" s="36">
        <f t="shared" si="4"/>
        <v>712496.12830971321</v>
      </c>
      <c r="E33" s="37">
        <f t="shared" si="1"/>
        <v>3732.7477991101982</v>
      </c>
      <c r="F33" s="37">
        <v>0</v>
      </c>
      <c r="G33" s="37">
        <f t="shared" si="5"/>
        <v>710629.75441015814</v>
      </c>
      <c r="H33" s="38">
        <v>0.02</v>
      </c>
      <c r="I33" s="37">
        <f t="shared" si="6"/>
        <v>14212.595088203163</v>
      </c>
      <c r="J33" s="39">
        <f t="shared" si="2"/>
        <v>722975.97559880617</v>
      </c>
      <c r="K33"/>
      <c r="L33" s="6">
        <v>2041</v>
      </c>
      <c r="M33" s="36">
        <f t="shared" si="7"/>
        <v>0</v>
      </c>
      <c r="N33" s="37">
        <f t="shared" si="0"/>
        <v>0</v>
      </c>
      <c r="O33" s="37">
        <v>0</v>
      </c>
      <c r="P33" s="37">
        <f t="shared" si="8"/>
        <v>0</v>
      </c>
      <c r="Q33" s="38">
        <v>0.02</v>
      </c>
      <c r="R33" s="37">
        <f t="shared" si="9"/>
        <v>0</v>
      </c>
      <c r="S33" s="39">
        <f t="shared" si="3"/>
        <v>0</v>
      </c>
    </row>
    <row r="34" spans="1:19" x14ac:dyDescent="0.25">
      <c r="A34" s="6">
        <v>2042</v>
      </c>
      <c r="B34" s="48">
        <f>'Cost Source Tab'!AR34</f>
        <v>3782.7477991101982</v>
      </c>
      <c r="D34" s="36">
        <f t="shared" si="4"/>
        <v>722975.97559880617</v>
      </c>
      <c r="E34" s="37">
        <f t="shared" si="1"/>
        <v>3782.7477991101982</v>
      </c>
      <c r="F34" s="37">
        <v>0</v>
      </c>
      <c r="G34" s="37">
        <f t="shared" si="5"/>
        <v>721084.6016992511</v>
      </c>
      <c r="H34" s="38">
        <v>0.02</v>
      </c>
      <c r="I34" s="37">
        <f t="shared" si="6"/>
        <v>14421.692033985022</v>
      </c>
      <c r="J34" s="39">
        <f t="shared" si="2"/>
        <v>733614.91983368096</v>
      </c>
      <c r="K34"/>
      <c r="L34" s="6">
        <v>2042</v>
      </c>
      <c r="M34" s="36">
        <f t="shared" si="7"/>
        <v>0</v>
      </c>
      <c r="N34" s="37">
        <f t="shared" si="0"/>
        <v>0</v>
      </c>
      <c r="O34" s="37">
        <v>0</v>
      </c>
      <c r="P34" s="37">
        <f t="shared" si="8"/>
        <v>0</v>
      </c>
      <c r="Q34" s="38">
        <v>0.02</v>
      </c>
      <c r="R34" s="37">
        <f t="shared" si="9"/>
        <v>0</v>
      </c>
      <c r="S34" s="39">
        <f t="shared" si="3"/>
        <v>0</v>
      </c>
    </row>
    <row r="35" spans="1:19" x14ac:dyDescent="0.25">
      <c r="A35" s="6">
        <v>2043</v>
      </c>
      <c r="B35" s="48">
        <f>'Cost Source Tab'!AR35</f>
        <v>3732.7477991101982</v>
      </c>
      <c r="D35" s="36">
        <f t="shared" si="4"/>
        <v>733614.91983368096</v>
      </c>
      <c r="E35" s="37">
        <f t="shared" si="1"/>
        <v>3732.7477991101982</v>
      </c>
      <c r="F35" s="37">
        <v>0</v>
      </c>
      <c r="G35" s="37">
        <f t="shared" si="5"/>
        <v>731748.5459341259</v>
      </c>
      <c r="H35" s="38">
        <v>0.02</v>
      </c>
      <c r="I35" s="37">
        <f t="shared" si="6"/>
        <v>14634.970918682518</v>
      </c>
      <c r="J35" s="39">
        <f t="shared" si="2"/>
        <v>744517.14295325323</v>
      </c>
      <c r="K35"/>
      <c r="L35" s="6">
        <v>2043</v>
      </c>
      <c r="M35" s="36">
        <f t="shared" si="7"/>
        <v>0</v>
      </c>
      <c r="N35" s="37">
        <f t="shared" si="0"/>
        <v>0</v>
      </c>
      <c r="O35" s="37">
        <v>0</v>
      </c>
      <c r="P35" s="37">
        <f t="shared" si="8"/>
        <v>0</v>
      </c>
      <c r="Q35" s="38">
        <v>0.02</v>
      </c>
      <c r="R35" s="37">
        <f t="shared" si="9"/>
        <v>0</v>
      </c>
      <c r="S35" s="39">
        <f t="shared" si="3"/>
        <v>0</v>
      </c>
    </row>
    <row r="36" spans="1:19" x14ac:dyDescent="0.25">
      <c r="A36" s="6">
        <v>2044</v>
      </c>
      <c r="B36" s="48">
        <f>'Cost Source Tab'!AR36</f>
        <v>3741.5779026694049</v>
      </c>
      <c r="D36" s="36">
        <f t="shared" si="4"/>
        <v>744517.14295325323</v>
      </c>
      <c r="E36" s="37">
        <f t="shared" si="1"/>
        <v>3741.5779026694049</v>
      </c>
      <c r="F36" s="37">
        <v>0</v>
      </c>
      <c r="G36" s="37">
        <f t="shared" si="5"/>
        <v>742646.35400191857</v>
      </c>
      <c r="H36" s="38">
        <v>0.02</v>
      </c>
      <c r="I36" s="37">
        <f t="shared" si="6"/>
        <v>14852.927080038371</v>
      </c>
      <c r="J36" s="39">
        <f t="shared" si="2"/>
        <v>755628.49213062215</v>
      </c>
      <c r="K36"/>
      <c r="L36" s="6">
        <v>2044</v>
      </c>
      <c r="M36" s="36">
        <f t="shared" si="7"/>
        <v>0</v>
      </c>
      <c r="N36" s="37">
        <f t="shared" si="0"/>
        <v>0</v>
      </c>
      <c r="O36" s="37">
        <v>0</v>
      </c>
      <c r="P36" s="37">
        <f t="shared" si="8"/>
        <v>0</v>
      </c>
      <c r="Q36" s="38">
        <v>0.02</v>
      </c>
      <c r="R36" s="37">
        <f t="shared" si="9"/>
        <v>0</v>
      </c>
      <c r="S36" s="39">
        <f t="shared" si="3"/>
        <v>0</v>
      </c>
    </row>
    <row r="37" spans="1:19" x14ac:dyDescent="0.25">
      <c r="A37" s="6">
        <v>2045</v>
      </c>
      <c r="B37" s="48">
        <f>'Cost Source Tab'!AR37</f>
        <v>3782.7477991101982</v>
      </c>
      <c r="D37" s="36">
        <f t="shared" si="4"/>
        <v>755628.49213062215</v>
      </c>
      <c r="E37" s="37">
        <f t="shared" si="1"/>
        <v>3782.7477991101982</v>
      </c>
      <c r="F37" s="37">
        <v>0</v>
      </c>
      <c r="G37" s="37">
        <f t="shared" si="5"/>
        <v>753737.11823106708</v>
      </c>
      <c r="H37" s="38">
        <v>0.02</v>
      </c>
      <c r="I37" s="37">
        <f t="shared" si="6"/>
        <v>15074.742364621343</v>
      </c>
      <c r="J37" s="39">
        <f t="shared" si="2"/>
        <v>766920.48669613327</v>
      </c>
      <c r="K37"/>
      <c r="L37" s="6">
        <v>2045</v>
      </c>
      <c r="M37" s="36">
        <f t="shared" si="7"/>
        <v>0</v>
      </c>
      <c r="N37" s="37">
        <f t="shared" si="0"/>
        <v>0</v>
      </c>
      <c r="O37" s="37">
        <v>0</v>
      </c>
      <c r="P37" s="37">
        <f t="shared" si="8"/>
        <v>0</v>
      </c>
      <c r="Q37" s="38">
        <v>0.02</v>
      </c>
      <c r="R37" s="37">
        <f t="shared" si="9"/>
        <v>0</v>
      </c>
      <c r="S37" s="39">
        <f t="shared" si="3"/>
        <v>0</v>
      </c>
    </row>
    <row r="38" spans="1:19" x14ac:dyDescent="0.25">
      <c r="A38" s="6">
        <v>2046</v>
      </c>
      <c r="B38" s="48">
        <f>'Cost Source Tab'!AR38</f>
        <v>3732.7477991101982</v>
      </c>
      <c r="D38" s="36">
        <f t="shared" si="4"/>
        <v>766920.48669613327</v>
      </c>
      <c r="E38" s="37">
        <f t="shared" si="1"/>
        <v>3732.7477991101982</v>
      </c>
      <c r="F38" s="37">
        <v>0</v>
      </c>
      <c r="G38" s="37">
        <f t="shared" si="5"/>
        <v>765054.11279657821</v>
      </c>
      <c r="H38" s="38">
        <v>0.02</v>
      </c>
      <c r="I38" s="37">
        <f t="shared" si="6"/>
        <v>15301.082255931564</v>
      </c>
      <c r="J38" s="39">
        <f t="shared" si="2"/>
        <v>778488.8211529546</v>
      </c>
      <c r="K38"/>
      <c r="L38" s="6">
        <v>2046</v>
      </c>
      <c r="M38" s="36">
        <f t="shared" si="7"/>
        <v>0</v>
      </c>
      <c r="N38" s="37">
        <f t="shared" si="0"/>
        <v>0</v>
      </c>
      <c r="O38" s="37">
        <v>0</v>
      </c>
      <c r="P38" s="37">
        <f t="shared" si="8"/>
        <v>0</v>
      </c>
      <c r="Q38" s="38">
        <v>0.02</v>
      </c>
      <c r="R38" s="37">
        <f t="shared" si="9"/>
        <v>0</v>
      </c>
      <c r="S38" s="39">
        <f t="shared" si="3"/>
        <v>0</v>
      </c>
    </row>
    <row r="39" spans="1:19" x14ac:dyDescent="0.25">
      <c r="A39" s="6">
        <v>2047</v>
      </c>
      <c r="B39" s="48">
        <f>'Cost Source Tab'!AR39</f>
        <v>3732.7477991101982</v>
      </c>
      <c r="D39" s="36">
        <f t="shared" si="4"/>
        <v>778488.8211529546</v>
      </c>
      <c r="E39" s="37">
        <f t="shared" si="1"/>
        <v>3732.7477991101982</v>
      </c>
      <c r="F39" s="37">
        <v>0</v>
      </c>
      <c r="G39" s="37">
        <f t="shared" si="5"/>
        <v>776622.44725339953</v>
      </c>
      <c r="H39" s="38">
        <v>0.02</v>
      </c>
      <c r="I39" s="37">
        <f t="shared" si="6"/>
        <v>15532.44894506799</v>
      </c>
      <c r="J39" s="39">
        <f t="shared" si="2"/>
        <v>790288.52229891228</v>
      </c>
      <c r="K39"/>
      <c r="L39" s="6">
        <v>2047</v>
      </c>
      <c r="M39" s="36">
        <f t="shared" si="7"/>
        <v>0</v>
      </c>
      <c r="N39" s="37">
        <f t="shared" si="0"/>
        <v>0</v>
      </c>
      <c r="O39" s="37">
        <v>0</v>
      </c>
      <c r="P39" s="37">
        <f t="shared" si="8"/>
        <v>0</v>
      </c>
      <c r="Q39" s="38">
        <v>0.02</v>
      </c>
      <c r="R39" s="37">
        <f t="shared" si="9"/>
        <v>0</v>
      </c>
      <c r="S39" s="39">
        <f t="shared" si="3"/>
        <v>0</v>
      </c>
    </row>
    <row r="40" spans="1:19" x14ac:dyDescent="0.25">
      <c r="A40" s="6">
        <v>2048</v>
      </c>
      <c r="B40" s="48">
        <f>'Cost Source Tab'!AR40</f>
        <v>3791.5779026694049</v>
      </c>
      <c r="D40" s="36">
        <f t="shared" si="4"/>
        <v>790288.52229891228</v>
      </c>
      <c r="E40" s="37">
        <f t="shared" si="1"/>
        <v>3791.5779026694049</v>
      </c>
      <c r="F40" s="37">
        <v>0</v>
      </c>
      <c r="G40" s="37">
        <f t="shared" si="5"/>
        <v>788392.73334757762</v>
      </c>
      <c r="H40" s="38">
        <v>0.02</v>
      </c>
      <c r="I40" s="37">
        <f t="shared" si="6"/>
        <v>15767.854666951553</v>
      </c>
      <c r="J40" s="39">
        <f t="shared" si="2"/>
        <v>802264.79906319443</v>
      </c>
      <c r="K40"/>
      <c r="L40" s="6">
        <v>2048</v>
      </c>
      <c r="M40" s="36">
        <f t="shared" si="7"/>
        <v>0</v>
      </c>
      <c r="N40" s="37">
        <f t="shared" si="0"/>
        <v>0</v>
      </c>
      <c r="O40" s="37">
        <v>0</v>
      </c>
      <c r="P40" s="37">
        <f t="shared" si="8"/>
        <v>0</v>
      </c>
      <c r="Q40" s="38">
        <v>0.02</v>
      </c>
      <c r="R40" s="37">
        <f t="shared" si="9"/>
        <v>0</v>
      </c>
      <c r="S40" s="39">
        <f t="shared" si="3"/>
        <v>0</v>
      </c>
    </row>
    <row r="41" spans="1:19" x14ac:dyDescent="0.25">
      <c r="A41" s="6">
        <v>2049</v>
      </c>
      <c r="B41" s="48">
        <f>'Cost Source Tab'!AR41</f>
        <v>3732.7477991101982</v>
      </c>
      <c r="D41" s="36">
        <f t="shared" si="4"/>
        <v>802264.79906319443</v>
      </c>
      <c r="E41" s="37">
        <f t="shared" si="1"/>
        <v>3732.7477991101982</v>
      </c>
      <c r="F41" s="37">
        <v>0</v>
      </c>
      <c r="G41" s="37">
        <f t="shared" si="5"/>
        <v>800398.42516363936</v>
      </c>
      <c r="H41" s="38">
        <v>0.02</v>
      </c>
      <c r="I41" s="37">
        <f t="shared" si="6"/>
        <v>16007.968503272788</v>
      </c>
      <c r="J41" s="39">
        <f t="shared" si="2"/>
        <v>814540.01976735692</v>
      </c>
      <c r="K41"/>
      <c r="L41" s="6">
        <v>2049</v>
      </c>
      <c r="M41" s="36">
        <f t="shared" si="7"/>
        <v>0</v>
      </c>
      <c r="N41" s="37">
        <f t="shared" si="0"/>
        <v>0</v>
      </c>
      <c r="O41" s="37">
        <v>0</v>
      </c>
      <c r="P41" s="37">
        <f t="shared" si="8"/>
        <v>0</v>
      </c>
      <c r="Q41" s="38">
        <v>0.02</v>
      </c>
      <c r="R41" s="37">
        <f t="shared" si="9"/>
        <v>0</v>
      </c>
      <c r="S41" s="39">
        <f t="shared" si="3"/>
        <v>0</v>
      </c>
    </row>
    <row r="42" spans="1:19" x14ac:dyDescent="0.25">
      <c r="A42" s="6">
        <v>2050</v>
      </c>
      <c r="B42" s="48">
        <f>'Cost Source Tab'!AR42</f>
        <v>3732.7477991101982</v>
      </c>
      <c r="D42" s="36">
        <f t="shared" si="4"/>
        <v>814540.01976735692</v>
      </c>
      <c r="E42" s="37">
        <f t="shared" si="1"/>
        <v>3732.7477991101982</v>
      </c>
      <c r="F42" s="37">
        <v>0</v>
      </c>
      <c r="G42" s="37">
        <f t="shared" si="5"/>
        <v>812673.64586780185</v>
      </c>
      <c r="H42" s="38">
        <v>0.02</v>
      </c>
      <c r="I42" s="37">
        <f t="shared" si="6"/>
        <v>16253.472917356037</v>
      </c>
      <c r="J42" s="39">
        <f t="shared" si="2"/>
        <v>827060.74488560273</v>
      </c>
      <c r="K42"/>
      <c r="L42" s="6">
        <v>2050</v>
      </c>
      <c r="M42" s="36">
        <f t="shared" si="7"/>
        <v>0</v>
      </c>
      <c r="N42" s="37">
        <f t="shared" si="0"/>
        <v>0</v>
      </c>
      <c r="O42" s="37">
        <v>0</v>
      </c>
      <c r="P42" s="37">
        <f t="shared" si="8"/>
        <v>0</v>
      </c>
      <c r="Q42" s="38">
        <v>0.02</v>
      </c>
      <c r="R42" s="37">
        <f t="shared" si="9"/>
        <v>0</v>
      </c>
      <c r="S42" s="39">
        <f t="shared" si="3"/>
        <v>0</v>
      </c>
    </row>
    <row r="43" spans="1:19" x14ac:dyDescent="0.25">
      <c r="A43" s="6">
        <v>2051</v>
      </c>
      <c r="B43" s="48">
        <f>'Cost Source Tab'!AR43</f>
        <v>3782.7477991101982</v>
      </c>
      <c r="D43" s="36">
        <f t="shared" si="4"/>
        <v>827060.74488560273</v>
      </c>
      <c r="E43" s="37">
        <f t="shared" si="1"/>
        <v>3782.7477991101982</v>
      </c>
      <c r="F43" s="37">
        <v>0</v>
      </c>
      <c r="G43" s="37">
        <f t="shared" si="5"/>
        <v>825169.37098604767</v>
      </c>
      <c r="H43" s="38">
        <v>0.02</v>
      </c>
      <c r="I43" s="37">
        <f t="shared" si="6"/>
        <v>16503.387419720955</v>
      </c>
      <c r="J43" s="39">
        <f t="shared" si="2"/>
        <v>839781.38450621348</v>
      </c>
      <c r="K43"/>
      <c r="L43" s="6">
        <v>2051</v>
      </c>
      <c r="M43" s="36">
        <f t="shared" si="7"/>
        <v>0</v>
      </c>
      <c r="N43" s="37">
        <f t="shared" si="0"/>
        <v>0</v>
      </c>
      <c r="O43" s="37">
        <v>0</v>
      </c>
      <c r="P43" s="37">
        <f t="shared" si="8"/>
        <v>0</v>
      </c>
      <c r="Q43" s="38">
        <v>0.02</v>
      </c>
      <c r="R43" s="37">
        <f t="shared" si="9"/>
        <v>0</v>
      </c>
      <c r="S43" s="39">
        <f t="shared" si="3"/>
        <v>0</v>
      </c>
    </row>
    <row r="44" spans="1:19" x14ac:dyDescent="0.25">
      <c r="A44" s="6">
        <v>2052</v>
      </c>
      <c r="B44" s="48">
        <f>'Cost Source Tab'!AR44</f>
        <v>3741.5779026694049</v>
      </c>
      <c r="D44" s="36">
        <f t="shared" si="4"/>
        <v>839781.38450621348</v>
      </c>
      <c r="E44" s="37">
        <f t="shared" si="1"/>
        <v>3741.5779026694049</v>
      </c>
      <c r="F44" s="37">
        <v>0</v>
      </c>
      <c r="G44" s="37">
        <f t="shared" si="5"/>
        <v>837910.59555487882</v>
      </c>
      <c r="H44" s="38">
        <v>0.02</v>
      </c>
      <c r="I44" s="37">
        <f t="shared" si="6"/>
        <v>16758.211911097576</v>
      </c>
      <c r="J44" s="39">
        <f t="shared" si="2"/>
        <v>852798.01851464156</v>
      </c>
      <c r="K44"/>
      <c r="L44" s="6">
        <v>2052</v>
      </c>
      <c r="M44" s="36">
        <f t="shared" si="7"/>
        <v>0</v>
      </c>
      <c r="N44" s="37">
        <f t="shared" si="0"/>
        <v>0</v>
      </c>
      <c r="O44" s="37">
        <v>0</v>
      </c>
      <c r="P44" s="37">
        <f t="shared" si="8"/>
        <v>0</v>
      </c>
      <c r="Q44" s="38">
        <v>0.02</v>
      </c>
      <c r="R44" s="37">
        <f t="shared" si="9"/>
        <v>0</v>
      </c>
      <c r="S44" s="39">
        <f t="shared" si="3"/>
        <v>0</v>
      </c>
    </row>
    <row r="45" spans="1:19" x14ac:dyDescent="0.25">
      <c r="A45" s="6">
        <v>2053</v>
      </c>
      <c r="B45" s="48">
        <f>'Cost Source Tab'!AR45</f>
        <v>3582.6193302026286</v>
      </c>
      <c r="D45" s="36">
        <f t="shared" si="4"/>
        <v>852798.01851464156</v>
      </c>
      <c r="E45" s="37">
        <f t="shared" si="1"/>
        <v>3582.6193302026286</v>
      </c>
      <c r="F45" s="37">
        <v>0</v>
      </c>
      <c r="G45" s="37">
        <f t="shared" si="5"/>
        <v>851006.70884954021</v>
      </c>
      <c r="H45" s="38">
        <v>0.02</v>
      </c>
      <c r="I45" s="37">
        <f t="shared" si="6"/>
        <v>17020.134176990803</v>
      </c>
      <c r="J45" s="39">
        <f t="shared" si="2"/>
        <v>866235.53336142981</v>
      </c>
      <c r="K45"/>
      <c r="L45" s="6">
        <v>2053</v>
      </c>
      <c r="M45" s="36">
        <f t="shared" si="7"/>
        <v>0</v>
      </c>
      <c r="N45" s="37">
        <f t="shared" si="0"/>
        <v>0</v>
      </c>
      <c r="O45" s="37">
        <v>0</v>
      </c>
      <c r="P45" s="37">
        <f t="shared" si="8"/>
        <v>0</v>
      </c>
      <c r="Q45" s="38">
        <v>0.02</v>
      </c>
      <c r="R45" s="37">
        <f t="shared" si="9"/>
        <v>0</v>
      </c>
      <c r="S45" s="39">
        <f t="shared" si="3"/>
        <v>0</v>
      </c>
    </row>
    <row r="46" spans="1:19" x14ac:dyDescent="0.25">
      <c r="A46" s="6">
        <v>2054</v>
      </c>
      <c r="B46" s="48">
        <f>'Cost Source Tab'!AR46</f>
        <v>3632.6193302026286</v>
      </c>
      <c r="D46" s="36">
        <f t="shared" si="4"/>
        <v>866235.53336142981</v>
      </c>
      <c r="E46" s="37">
        <f t="shared" si="1"/>
        <v>3632.6193302026286</v>
      </c>
      <c r="F46" s="37">
        <v>0</v>
      </c>
      <c r="G46" s="37">
        <f t="shared" si="5"/>
        <v>864419.22369632847</v>
      </c>
      <c r="H46" s="38">
        <v>0.02</v>
      </c>
      <c r="I46" s="37">
        <f t="shared" si="6"/>
        <v>17288.38447392657</v>
      </c>
      <c r="J46" s="39">
        <f t="shared" si="2"/>
        <v>879891.29850515386</v>
      </c>
      <c r="K46"/>
      <c r="L46" s="6">
        <v>2054</v>
      </c>
      <c r="M46" s="36">
        <f t="shared" si="7"/>
        <v>0</v>
      </c>
      <c r="N46" s="37">
        <f t="shared" si="0"/>
        <v>0</v>
      </c>
      <c r="O46" s="37">
        <v>0</v>
      </c>
      <c r="P46" s="37">
        <f t="shared" si="8"/>
        <v>0</v>
      </c>
      <c r="Q46" s="38">
        <v>0.02</v>
      </c>
      <c r="R46" s="37">
        <f t="shared" si="9"/>
        <v>0</v>
      </c>
      <c r="S46" s="39">
        <f t="shared" si="3"/>
        <v>0</v>
      </c>
    </row>
    <row r="47" spans="1:19" x14ac:dyDescent="0.25">
      <c r="A47" s="6">
        <v>2055</v>
      </c>
      <c r="B47" s="48">
        <f>'Cost Source Tab'!AR47</f>
        <v>3582.6193302026286</v>
      </c>
      <c r="D47" s="36">
        <f t="shared" si="4"/>
        <v>879891.29850515386</v>
      </c>
      <c r="E47" s="37">
        <f t="shared" si="1"/>
        <v>3582.6193302026286</v>
      </c>
      <c r="F47" s="37">
        <v>0</v>
      </c>
      <c r="G47" s="37">
        <f t="shared" si="5"/>
        <v>878099.98884005251</v>
      </c>
      <c r="H47" s="38">
        <v>0.02</v>
      </c>
      <c r="I47" s="37">
        <f t="shared" si="6"/>
        <v>17561.999776801051</v>
      </c>
      <c r="J47" s="39">
        <f t="shared" si="2"/>
        <v>893870.67895175237</v>
      </c>
      <c r="K47"/>
      <c r="L47" s="6">
        <v>2055</v>
      </c>
      <c r="M47" s="36">
        <f t="shared" si="7"/>
        <v>0</v>
      </c>
      <c r="N47" s="37">
        <f t="shared" si="0"/>
        <v>0</v>
      </c>
      <c r="O47" s="37">
        <v>0</v>
      </c>
      <c r="P47" s="37">
        <f t="shared" si="8"/>
        <v>0</v>
      </c>
      <c r="Q47" s="38">
        <v>0.02</v>
      </c>
      <c r="R47" s="37">
        <f t="shared" si="9"/>
        <v>0</v>
      </c>
      <c r="S47" s="39">
        <f t="shared" si="3"/>
        <v>0</v>
      </c>
    </row>
    <row r="48" spans="1:19" x14ac:dyDescent="0.25">
      <c r="A48" s="6">
        <v>2056</v>
      </c>
      <c r="B48" s="48">
        <f>'Cost Source Tab'!AR48</f>
        <v>3591.4311091894851</v>
      </c>
      <c r="D48" s="36">
        <f t="shared" si="4"/>
        <v>893870.67895175237</v>
      </c>
      <c r="E48" s="37">
        <f t="shared" si="1"/>
        <v>3591.4311091894851</v>
      </c>
      <c r="F48" s="37">
        <v>0</v>
      </c>
      <c r="G48" s="37">
        <f t="shared" si="5"/>
        <v>892074.96339715761</v>
      </c>
      <c r="H48" s="38">
        <v>0.02</v>
      </c>
      <c r="I48" s="37">
        <f t="shared" si="6"/>
        <v>17841.499267943153</v>
      </c>
      <c r="J48" s="39">
        <f t="shared" si="2"/>
        <v>908120.74711050605</v>
      </c>
      <c r="K48"/>
      <c r="L48" s="6">
        <v>2056</v>
      </c>
      <c r="M48" s="36">
        <f t="shared" si="7"/>
        <v>0</v>
      </c>
      <c r="N48" s="37">
        <f t="shared" si="0"/>
        <v>0</v>
      </c>
      <c r="O48" s="37">
        <v>0</v>
      </c>
      <c r="P48" s="37">
        <f t="shared" si="8"/>
        <v>0</v>
      </c>
      <c r="Q48" s="38">
        <v>0.02</v>
      </c>
      <c r="R48" s="37">
        <f t="shared" si="9"/>
        <v>0</v>
      </c>
      <c r="S48" s="39">
        <f t="shared" si="3"/>
        <v>0</v>
      </c>
    </row>
    <row r="49" spans="1:19" x14ac:dyDescent="0.25">
      <c r="A49" s="6">
        <v>2057</v>
      </c>
      <c r="B49" s="48">
        <f>'Cost Source Tab'!AR49</f>
        <v>3632.6193302026286</v>
      </c>
      <c r="D49" s="36">
        <f t="shared" si="4"/>
        <v>908120.74711050605</v>
      </c>
      <c r="E49" s="37">
        <f t="shared" si="1"/>
        <v>3632.6193302026286</v>
      </c>
      <c r="F49" s="37">
        <v>0</v>
      </c>
      <c r="G49" s="37">
        <f t="shared" si="5"/>
        <v>906304.43744540471</v>
      </c>
      <c r="H49" s="38">
        <v>0.02</v>
      </c>
      <c r="I49" s="37">
        <f t="shared" si="6"/>
        <v>18126.088748908096</v>
      </c>
      <c r="J49" s="39">
        <f t="shared" si="2"/>
        <v>922614.21652921161</v>
      </c>
      <c r="K49"/>
      <c r="L49" s="6">
        <v>2057</v>
      </c>
      <c r="M49" s="36">
        <f t="shared" si="7"/>
        <v>0</v>
      </c>
      <c r="N49" s="37">
        <f t="shared" si="0"/>
        <v>0</v>
      </c>
      <c r="O49" s="37">
        <v>0</v>
      </c>
      <c r="P49" s="37">
        <f t="shared" si="8"/>
        <v>0</v>
      </c>
      <c r="Q49" s="38">
        <v>0.02</v>
      </c>
      <c r="R49" s="37">
        <f t="shared" si="9"/>
        <v>0</v>
      </c>
      <c r="S49" s="39">
        <f t="shared" si="3"/>
        <v>0</v>
      </c>
    </row>
    <row r="50" spans="1:19" x14ac:dyDescent="0.25">
      <c r="A50" s="6">
        <v>2058</v>
      </c>
      <c r="B50" s="48">
        <f>'Cost Source Tab'!AR50</f>
        <v>3582.6193302026286</v>
      </c>
      <c r="D50" s="36">
        <f t="shared" si="4"/>
        <v>922614.21652921161</v>
      </c>
      <c r="E50" s="37">
        <f t="shared" si="1"/>
        <v>3582.6193302026286</v>
      </c>
      <c r="F50" s="37">
        <v>0</v>
      </c>
      <c r="G50" s="37">
        <f t="shared" si="5"/>
        <v>920822.90686411026</v>
      </c>
      <c r="H50" s="38">
        <v>0.02</v>
      </c>
      <c r="I50" s="37">
        <f t="shared" si="6"/>
        <v>18416.458137282207</v>
      </c>
      <c r="J50" s="39">
        <f t="shared" si="2"/>
        <v>937448.0553362912</v>
      </c>
      <c r="K50"/>
      <c r="L50" s="6">
        <v>2058</v>
      </c>
      <c r="M50" s="36">
        <f t="shared" si="7"/>
        <v>0</v>
      </c>
      <c r="N50" s="37">
        <f t="shared" si="0"/>
        <v>0</v>
      </c>
      <c r="O50" s="37">
        <v>0</v>
      </c>
      <c r="P50" s="37">
        <f t="shared" si="8"/>
        <v>0</v>
      </c>
      <c r="Q50" s="38">
        <v>0.02</v>
      </c>
      <c r="R50" s="37">
        <f t="shared" si="9"/>
        <v>0</v>
      </c>
      <c r="S50" s="39">
        <f t="shared" si="3"/>
        <v>0</v>
      </c>
    </row>
    <row r="51" spans="1:19" x14ac:dyDescent="0.25">
      <c r="A51" s="6">
        <v>2059</v>
      </c>
      <c r="B51" s="48">
        <f>'Cost Source Tab'!AR51</f>
        <v>3582.6193302026286</v>
      </c>
      <c r="D51" s="36">
        <f t="shared" si="4"/>
        <v>937448.0553362912</v>
      </c>
      <c r="E51" s="37">
        <f t="shared" si="1"/>
        <v>3582.6193302026286</v>
      </c>
      <c r="F51" s="37">
        <v>0</v>
      </c>
      <c r="G51" s="37">
        <f t="shared" si="5"/>
        <v>935656.74567118986</v>
      </c>
      <c r="H51" s="38">
        <v>0.02</v>
      </c>
      <c r="I51" s="37">
        <f t="shared" si="6"/>
        <v>18713.134913423797</v>
      </c>
      <c r="J51" s="39">
        <f t="shared" si="2"/>
        <v>952578.57091951242</v>
      </c>
      <c r="K51"/>
      <c r="L51" s="6">
        <v>2059</v>
      </c>
      <c r="M51" s="36">
        <f t="shared" si="7"/>
        <v>0</v>
      </c>
      <c r="N51" s="37">
        <f t="shared" si="0"/>
        <v>0</v>
      </c>
      <c r="O51" s="37">
        <v>0</v>
      </c>
      <c r="P51" s="37">
        <f t="shared" si="8"/>
        <v>0</v>
      </c>
      <c r="Q51" s="38">
        <v>0.02</v>
      </c>
      <c r="R51" s="37">
        <f t="shared" si="9"/>
        <v>0</v>
      </c>
      <c r="S51" s="39">
        <f t="shared" si="3"/>
        <v>0</v>
      </c>
    </row>
    <row r="52" spans="1:19" x14ac:dyDescent="0.25">
      <c r="A52" s="6">
        <v>2060</v>
      </c>
      <c r="B52" s="48">
        <f>'Cost Source Tab'!AR52</f>
        <v>3641.4311091894851</v>
      </c>
      <c r="D52" s="36">
        <f t="shared" si="4"/>
        <v>952578.57091951242</v>
      </c>
      <c r="E52" s="37">
        <f t="shared" si="1"/>
        <v>3641.4311091894851</v>
      </c>
      <c r="F52" s="37">
        <v>0</v>
      </c>
      <c r="G52" s="37">
        <f t="shared" si="5"/>
        <v>950757.85536491766</v>
      </c>
      <c r="H52" s="38">
        <v>0.02</v>
      </c>
      <c r="I52" s="37">
        <f t="shared" si="6"/>
        <v>19015.157107298353</v>
      </c>
      <c r="J52" s="39">
        <f t="shared" si="2"/>
        <v>967952.29691762128</v>
      </c>
      <c r="K52"/>
      <c r="L52" s="6">
        <v>2060</v>
      </c>
      <c r="M52" s="36">
        <f t="shared" si="7"/>
        <v>0</v>
      </c>
      <c r="N52" s="37">
        <f t="shared" si="0"/>
        <v>0</v>
      </c>
      <c r="O52" s="37">
        <v>0</v>
      </c>
      <c r="P52" s="37">
        <f t="shared" si="8"/>
        <v>0</v>
      </c>
      <c r="Q52" s="38">
        <v>0.02</v>
      </c>
      <c r="R52" s="37">
        <f t="shared" si="9"/>
        <v>0</v>
      </c>
      <c r="S52" s="39">
        <f t="shared" si="3"/>
        <v>0</v>
      </c>
    </row>
    <row r="53" spans="1:19" x14ac:dyDescent="0.25">
      <c r="A53" s="6">
        <v>2061</v>
      </c>
      <c r="B53" s="48">
        <f>'Cost Source Tab'!AR53</f>
        <v>3582.6193302026286</v>
      </c>
      <c r="D53" s="36">
        <f t="shared" si="4"/>
        <v>967952.29691762128</v>
      </c>
      <c r="E53" s="37">
        <f t="shared" si="1"/>
        <v>3582.6193302026286</v>
      </c>
      <c r="F53" s="37">
        <v>0</v>
      </c>
      <c r="G53" s="37">
        <f t="shared" si="5"/>
        <v>966160.98725251993</v>
      </c>
      <c r="H53" s="38">
        <v>0.02</v>
      </c>
      <c r="I53" s="37">
        <f t="shared" si="6"/>
        <v>19323.219745050399</v>
      </c>
      <c r="J53" s="39">
        <f t="shared" si="2"/>
        <v>983692.89733246912</v>
      </c>
      <c r="K53"/>
      <c r="L53" s="6">
        <v>2061</v>
      </c>
      <c r="M53" s="36">
        <f t="shared" si="7"/>
        <v>0</v>
      </c>
      <c r="N53" s="37">
        <f t="shared" si="0"/>
        <v>0</v>
      </c>
      <c r="O53" s="37">
        <v>0</v>
      </c>
      <c r="P53" s="37">
        <f t="shared" si="8"/>
        <v>0</v>
      </c>
      <c r="Q53" s="38">
        <v>0.02</v>
      </c>
      <c r="R53" s="37">
        <f t="shared" si="9"/>
        <v>0</v>
      </c>
      <c r="S53" s="39">
        <f t="shared" si="3"/>
        <v>0</v>
      </c>
    </row>
    <row r="54" spans="1:19" x14ac:dyDescent="0.25">
      <c r="A54" s="6">
        <v>2062</v>
      </c>
      <c r="B54" s="48">
        <f>'Cost Source Tab'!AR54</f>
        <v>3582.6193302026286</v>
      </c>
      <c r="D54" s="36">
        <f t="shared" si="4"/>
        <v>983692.89733246912</v>
      </c>
      <c r="E54" s="37">
        <f t="shared" si="1"/>
        <v>3582.6193302026286</v>
      </c>
      <c r="F54" s="37">
        <v>0</v>
      </c>
      <c r="G54" s="37">
        <f t="shared" si="5"/>
        <v>981901.58766736777</v>
      </c>
      <c r="H54" s="38">
        <v>0.02</v>
      </c>
      <c r="I54" s="37">
        <f t="shared" si="6"/>
        <v>19638.031753347357</v>
      </c>
      <c r="J54" s="39">
        <f t="shared" si="2"/>
        <v>999748.30975561391</v>
      </c>
      <c r="K54"/>
      <c r="L54" s="6">
        <v>2062</v>
      </c>
      <c r="M54" s="36">
        <f t="shared" si="7"/>
        <v>0</v>
      </c>
      <c r="N54" s="37">
        <f t="shared" si="0"/>
        <v>0</v>
      </c>
      <c r="O54" s="37">
        <v>0</v>
      </c>
      <c r="P54" s="37">
        <f t="shared" si="8"/>
        <v>0</v>
      </c>
      <c r="Q54" s="38">
        <v>0.02</v>
      </c>
      <c r="R54" s="37">
        <f t="shared" si="9"/>
        <v>0</v>
      </c>
      <c r="S54" s="39">
        <f t="shared" si="3"/>
        <v>0</v>
      </c>
    </row>
    <row r="55" spans="1:19" x14ac:dyDescent="0.25">
      <c r="A55" s="6">
        <v>2063</v>
      </c>
      <c r="B55" s="48">
        <f>'Cost Source Tab'!AR55</f>
        <v>3632.6193302026286</v>
      </c>
      <c r="D55" s="36">
        <f t="shared" si="4"/>
        <v>999748.30975561391</v>
      </c>
      <c r="E55" s="37">
        <f t="shared" si="1"/>
        <v>3632.6193302026286</v>
      </c>
      <c r="F55" s="37">
        <v>0</v>
      </c>
      <c r="G55" s="37">
        <f t="shared" si="5"/>
        <v>997932.00009051256</v>
      </c>
      <c r="H55" s="38">
        <v>0.02</v>
      </c>
      <c r="I55" s="37">
        <f t="shared" si="6"/>
        <v>19958.64000181025</v>
      </c>
      <c r="J55" s="39">
        <f t="shared" si="2"/>
        <v>1016074.3304272216</v>
      </c>
      <c r="K55"/>
      <c r="L55" s="6">
        <v>2063</v>
      </c>
      <c r="M55" s="36">
        <f t="shared" si="7"/>
        <v>0</v>
      </c>
      <c r="N55" s="37">
        <f t="shared" si="0"/>
        <v>0</v>
      </c>
      <c r="O55" s="37">
        <v>0</v>
      </c>
      <c r="P55" s="37">
        <f t="shared" si="8"/>
        <v>0</v>
      </c>
      <c r="Q55" s="38">
        <v>0.02</v>
      </c>
      <c r="R55" s="37">
        <f t="shared" si="9"/>
        <v>0</v>
      </c>
      <c r="S55" s="39">
        <f t="shared" si="3"/>
        <v>0</v>
      </c>
    </row>
    <row r="56" spans="1:19" x14ac:dyDescent="0.25">
      <c r="A56" s="6">
        <v>2064</v>
      </c>
      <c r="B56" s="48">
        <f>'Cost Source Tab'!AR56</f>
        <v>3591.4311091894851</v>
      </c>
      <c r="D56" s="36">
        <f t="shared" si="4"/>
        <v>1016074.3304272216</v>
      </c>
      <c r="E56" s="37">
        <f t="shared" si="1"/>
        <v>3591.4311091894851</v>
      </c>
      <c r="F56" s="37">
        <v>0</v>
      </c>
      <c r="G56" s="37">
        <f t="shared" si="5"/>
        <v>1014278.6148726268</v>
      </c>
      <c r="H56" s="38">
        <v>0.02</v>
      </c>
      <c r="I56" s="37">
        <f t="shared" si="6"/>
        <v>20285.572297452538</v>
      </c>
      <c r="J56" s="39">
        <f t="shared" si="2"/>
        <v>1032768.4716154846</v>
      </c>
      <c r="K56"/>
      <c r="L56" s="6">
        <v>2064</v>
      </c>
      <c r="M56" s="36">
        <f t="shared" si="7"/>
        <v>0</v>
      </c>
      <c r="N56" s="37">
        <f t="shared" si="0"/>
        <v>0</v>
      </c>
      <c r="O56" s="37">
        <v>0</v>
      </c>
      <c r="P56" s="37">
        <f t="shared" si="8"/>
        <v>0</v>
      </c>
      <c r="Q56" s="38">
        <v>0.02</v>
      </c>
      <c r="R56" s="37">
        <f t="shared" si="9"/>
        <v>0</v>
      </c>
      <c r="S56" s="39">
        <f t="shared" si="3"/>
        <v>0</v>
      </c>
    </row>
    <row r="57" spans="1:19" x14ac:dyDescent="0.25">
      <c r="A57" s="6">
        <v>2065</v>
      </c>
      <c r="B57" s="48">
        <f>'Cost Source Tab'!AR57</f>
        <v>3582.6193302026286</v>
      </c>
      <c r="D57" s="36">
        <f t="shared" si="4"/>
        <v>1032768.4716154846</v>
      </c>
      <c r="E57" s="37">
        <f t="shared" si="1"/>
        <v>3582.6193302026286</v>
      </c>
      <c r="F57" s="37">
        <v>0</v>
      </c>
      <c r="G57" s="37">
        <f t="shared" si="5"/>
        <v>1030977.1619503832</v>
      </c>
      <c r="H57" s="38">
        <v>0.02</v>
      </c>
      <c r="I57" s="37">
        <f t="shared" si="6"/>
        <v>20619.543239007664</v>
      </c>
      <c r="J57" s="39">
        <f t="shared" si="2"/>
        <v>1049805.3955242897</v>
      </c>
      <c r="K57"/>
      <c r="L57" s="6">
        <v>2065</v>
      </c>
      <c r="M57" s="36">
        <f t="shared" si="7"/>
        <v>0</v>
      </c>
      <c r="N57" s="37">
        <f t="shared" si="0"/>
        <v>0</v>
      </c>
      <c r="O57" s="37">
        <v>0</v>
      </c>
      <c r="P57" s="37">
        <f t="shared" si="8"/>
        <v>0</v>
      </c>
      <c r="Q57" s="38">
        <v>0.02</v>
      </c>
      <c r="R57" s="37">
        <f t="shared" si="9"/>
        <v>0</v>
      </c>
      <c r="S57" s="39">
        <f t="shared" si="3"/>
        <v>0</v>
      </c>
    </row>
    <row r="58" spans="1:19" x14ac:dyDescent="0.25">
      <c r="A58" s="6">
        <v>2066</v>
      </c>
      <c r="B58" s="48">
        <f>'Cost Source Tab'!AR58</f>
        <v>3632.6193302026286</v>
      </c>
      <c r="D58" s="36">
        <f t="shared" si="4"/>
        <v>1049805.3955242897</v>
      </c>
      <c r="E58" s="37">
        <f t="shared" si="1"/>
        <v>3632.6193302026286</v>
      </c>
      <c r="F58" s="37">
        <v>0</v>
      </c>
      <c r="G58" s="37">
        <f t="shared" si="5"/>
        <v>1047989.0858591883</v>
      </c>
      <c r="H58" s="38">
        <v>0.02</v>
      </c>
      <c r="I58" s="37">
        <f t="shared" si="6"/>
        <v>20959.781717183767</v>
      </c>
      <c r="J58" s="39">
        <f t="shared" si="2"/>
        <v>1067132.5579112708</v>
      </c>
      <c r="K58"/>
      <c r="L58" s="6">
        <v>2066</v>
      </c>
      <c r="M58" s="36">
        <f t="shared" si="7"/>
        <v>0</v>
      </c>
      <c r="N58" s="37">
        <f t="shared" si="0"/>
        <v>0</v>
      </c>
      <c r="O58" s="37">
        <v>0</v>
      </c>
      <c r="P58" s="37">
        <f t="shared" si="8"/>
        <v>0</v>
      </c>
      <c r="Q58" s="38">
        <v>0.02</v>
      </c>
      <c r="R58" s="37">
        <f t="shared" si="9"/>
        <v>0</v>
      </c>
      <c r="S58" s="39">
        <f t="shared" si="3"/>
        <v>0</v>
      </c>
    </row>
    <row r="59" spans="1:19" x14ac:dyDescent="0.25">
      <c r="A59" s="6">
        <v>2067</v>
      </c>
      <c r="B59" s="48">
        <f>'Cost Source Tab'!AR59</f>
        <v>3582.6193302026286</v>
      </c>
      <c r="D59" s="36">
        <f t="shared" si="4"/>
        <v>1067132.5579112708</v>
      </c>
      <c r="E59" s="37">
        <f t="shared" si="1"/>
        <v>3582.6193302026286</v>
      </c>
      <c r="F59" s="37">
        <v>0</v>
      </c>
      <c r="G59" s="37">
        <f t="shared" si="5"/>
        <v>1065341.2482461694</v>
      </c>
      <c r="H59" s="38">
        <v>0.02</v>
      </c>
      <c r="I59" s="37">
        <f t="shared" si="6"/>
        <v>21306.824964923388</v>
      </c>
      <c r="J59" s="39">
        <f t="shared" si="2"/>
        <v>1084856.7635459914</v>
      </c>
      <c r="K59"/>
      <c r="L59" s="6">
        <v>2067</v>
      </c>
      <c r="M59" s="36">
        <f t="shared" si="7"/>
        <v>0</v>
      </c>
      <c r="N59" s="37">
        <f t="shared" si="0"/>
        <v>0</v>
      </c>
      <c r="O59" s="37">
        <v>0</v>
      </c>
      <c r="P59" s="37">
        <f t="shared" si="8"/>
        <v>0</v>
      </c>
      <c r="Q59" s="38">
        <v>0.02</v>
      </c>
      <c r="R59" s="37">
        <f t="shared" si="9"/>
        <v>0</v>
      </c>
      <c r="S59" s="39">
        <f t="shared" si="3"/>
        <v>0</v>
      </c>
    </row>
    <row r="60" spans="1:19" x14ac:dyDescent="0.25">
      <c r="A60" s="6">
        <v>2068</v>
      </c>
      <c r="B60" s="48">
        <f>'Cost Source Tab'!AR60</f>
        <v>43276.665450000008</v>
      </c>
      <c r="D60" s="36">
        <f t="shared" si="4"/>
        <v>1084856.7635459914</v>
      </c>
      <c r="E60" s="37">
        <f t="shared" si="1"/>
        <v>43276.665450000008</v>
      </c>
      <c r="F60" s="37">
        <v>0</v>
      </c>
      <c r="G60" s="37">
        <f t="shared" si="5"/>
        <v>1063218.4308209913</v>
      </c>
      <c r="H60" s="38">
        <v>0.02</v>
      </c>
      <c r="I60" s="37">
        <f t="shared" si="6"/>
        <v>21264.368616419826</v>
      </c>
      <c r="J60" s="39">
        <f t="shared" si="2"/>
        <v>1062844.4667124113</v>
      </c>
      <c r="K60"/>
      <c r="L60" s="6">
        <v>2068</v>
      </c>
      <c r="M60" s="36">
        <f t="shared" si="7"/>
        <v>0</v>
      </c>
      <c r="N60" s="37">
        <f>IF(D60&gt;E60, 0,B60-E60)</f>
        <v>0</v>
      </c>
      <c r="O60" s="37">
        <v>0</v>
      </c>
      <c r="P60" s="37">
        <f t="shared" si="8"/>
        <v>0</v>
      </c>
      <c r="Q60" s="38">
        <v>0.02</v>
      </c>
      <c r="R60" s="37">
        <f t="shared" si="9"/>
        <v>0</v>
      </c>
      <c r="S60" s="39">
        <f t="shared" si="3"/>
        <v>0</v>
      </c>
    </row>
    <row r="61" spans="1:19" x14ac:dyDescent="0.25">
      <c r="A61" s="6">
        <v>2069</v>
      </c>
      <c r="B61" s="48">
        <f>'Cost Source Tab'!AR61</f>
        <v>92030.054280304554</v>
      </c>
      <c r="D61" s="36">
        <f t="shared" si="4"/>
        <v>1062844.4667124113</v>
      </c>
      <c r="E61" s="37">
        <f t="shared" si="1"/>
        <v>92030.054280304554</v>
      </c>
      <c r="F61" s="37">
        <v>0</v>
      </c>
      <c r="G61" s="37">
        <f t="shared" si="5"/>
        <v>1016829.439572259</v>
      </c>
      <c r="H61" s="38">
        <v>0.02</v>
      </c>
      <c r="I61" s="37">
        <f t="shared" si="6"/>
        <v>20336.588791445181</v>
      </c>
      <c r="J61" s="39">
        <f t="shared" si="2"/>
        <v>991151.00122355181</v>
      </c>
      <c r="K61"/>
      <c r="L61" s="6">
        <v>2069</v>
      </c>
      <c r="M61" s="36">
        <f t="shared" si="7"/>
        <v>0</v>
      </c>
      <c r="N61" s="37">
        <f t="shared" ref="N61:N68" si="10">IF(D61&gt;E61, 0,B61-E61)</f>
        <v>0</v>
      </c>
      <c r="O61" s="37">
        <v>0</v>
      </c>
      <c r="P61" s="37">
        <f t="shared" si="8"/>
        <v>0</v>
      </c>
      <c r="Q61" s="38">
        <v>0.02</v>
      </c>
      <c r="R61" s="37">
        <f t="shared" si="9"/>
        <v>0</v>
      </c>
      <c r="S61" s="39">
        <f t="shared" si="3"/>
        <v>0</v>
      </c>
    </row>
    <row r="62" spans="1:19" x14ac:dyDescent="0.25">
      <c r="A62" s="6">
        <v>2070</v>
      </c>
      <c r="B62" s="48">
        <f>'Cost Source Tab'!AR62</f>
        <v>104518.79210655436</v>
      </c>
      <c r="D62" s="36">
        <f t="shared" si="4"/>
        <v>991151.00122355181</v>
      </c>
      <c r="E62" s="37">
        <f t="shared" si="1"/>
        <v>104518.79210655436</v>
      </c>
      <c r="F62" s="37">
        <v>0</v>
      </c>
      <c r="G62" s="37">
        <f t="shared" si="5"/>
        <v>938891.60517027462</v>
      </c>
      <c r="H62" s="38">
        <v>0.02</v>
      </c>
      <c r="I62" s="37">
        <f t="shared" si="6"/>
        <v>18777.832103405493</v>
      </c>
      <c r="J62" s="39">
        <f t="shared" si="2"/>
        <v>905410.04122040293</v>
      </c>
      <c r="K62"/>
      <c r="L62" s="6">
        <v>2070</v>
      </c>
      <c r="M62" s="36">
        <f t="shared" si="7"/>
        <v>0</v>
      </c>
      <c r="N62" s="37">
        <f t="shared" si="10"/>
        <v>0</v>
      </c>
      <c r="O62" s="37">
        <v>0</v>
      </c>
      <c r="P62" s="37">
        <f t="shared" si="8"/>
        <v>0</v>
      </c>
      <c r="Q62" s="38">
        <v>0.02</v>
      </c>
      <c r="R62" s="37">
        <f t="shared" si="9"/>
        <v>0</v>
      </c>
      <c r="S62" s="39">
        <f t="shared" si="3"/>
        <v>0</v>
      </c>
    </row>
    <row r="63" spans="1:19" x14ac:dyDescent="0.25">
      <c r="A63" s="6">
        <v>2071</v>
      </c>
      <c r="B63" s="48">
        <f>'Cost Source Tab'!AR63</f>
        <v>84523.847791608467</v>
      </c>
      <c r="D63" s="36">
        <f t="shared" si="4"/>
        <v>905410.04122040293</v>
      </c>
      <c r="E63" s="37">
        <f t="shared" si="1"/>
        <v>84523.847791608467</v>
      </c>
      <c r="F63" s="37">
        <v>0</v>
      </c>
      <c r="G63" s="37">
        <f t="shared" si="5"/>
        <v>863148.11732459872</v>
      </c>
      <c r="H63" s="38">
        <v>0.02</v>
      </c>
      <c r="I63" s="37">
        <f t="shared" si="6"/>
        <v>17262.962346491975</v>
      </c>
      <c r="J63" s="39">
        <f t="shared" si="2"/>
        <v>838149.15577528649</v>
      </c>
      <c r="K63"/>
      <c r="L63" s="6">
        <v>2071</v>
      </c>
      <c r="M63" s="36">
        <f t="shared" si="7"/>
        <v>0</v>
      </c>
      <c r="N63" s="37">
        <f t="shared" si="10"/>
        <v>0</v>
      </c>
      <c r="O63" s="37">
        <v>0</v>
      </c>
      <c r="P63" s="37">
        <f t="shared" si="8"/>
        <v>0</v>
      </c>
      <c r="Q63" s="38">
        <v>0.02</v>
      </c>
      <c r="R63" s="37">
        <f t="shared" si="9"/>
        <v>0</v>
      </c>
      <c r="S63" s="39">
        <f t="shared" si="3"/>
        <v>0</v>
      </c>
    </row>
    <row r="64" spans="1:19" x14ac:dyDescent="0.25">
      <c r="A64" s="6">
        <v>2072</v>
      </c>
      <c r="B64" s="48">
        <f>'Cost Source Tab'!AR64</f>
        <v>84953.007922544377</v>
      </c>
      <c r="D64" s="36">
        <f t="shared" si="4"/>
        <v>838149.15577528649</v>
      </c>
      <c r="E64" s="37">
        <f t="shared" si="1"/>
        <v>84953.007922544377</v>
      </c>
      <c r="F64" s="37">
        <v>0</v>
      </c>
      <c r="G64" s="37">
        <f t="shared" si="5"/>
        <v>795672.6518140143</v>
      </c>
      <c r="H64" s="38">
        <v>0.02</v>
      </c>
      <c r="I64" s="37">
        <f t="shared" si="6"/>
        <v>15913.453036280287</v>
      </c>
      <c r="J64" s="39">
        <f t="shared" si="2"/>
        <v>769109.60088902235</v>
      </c>
      <c r="K64"/>
      <c r="L64" s="6">
        <v>2072</v>
      </c>
      <c r="M64" s="36">
        <f t="shared" si="7"/>
        <v>0</v>
      </c>
      <c r="N64" s="37">
        <f t="shared" si="10"/>
        <v>0</v>
      </c>
      <c r="O64" s="37">
        <v>0</v>
      </c>
      <c r="P64" s="37">
        <f t="shared" si="8"/>
        <v>0</v>
      </c>
      <c r="Q64" s="38">
        <v>0.02</v>
      </c>
      <c r="R64" s="37">
        <f t="shared" si="9"/>
        <v>0</v>
      </c>
      <c r="S64" s="39">
        <f t="shared" si="3"/>
        <v>0</v>
      </c>
    </row>
    <row r="65" spans="1:19" x14ac:dyDescent="0.25">
      <c r="A65" s="6">
        <v>2073</v>
      </c>
      <c r="B65" s="48">
        <f>'Cost Source Tab'!AR65</f>
        <v>50138.947789164202</v>
      </c>
      <c r="D65" s="36">
        <f t="shared" si="4"/>
        <v>769109.60088902235</v>
      </c>
      <c r="E65" s="37">
        <f t="shared" si="1"/>
        <v>50138.947789164202</v>
      </c>
      <c r="F65" s="37">
        <v>0</v>
      </c>
      <c r="G65" s="37">
        <f t="shared" si="5"/>
        <v>744040.12699444022</v>
      </c>
      <c r="H65" s="38">
        <v>0.02</v>
      </c>
      <c r="I65" s="37">
        <f t="shared" si="6"/>
        <v>14880.802539888804</v>
      </c>
      <c r="J65" s="39">
        <f t="shared" si="2"/>
        <v>733851.45563974697</v>
      </c>
      <c r="K65"/>
      <c r="L65" s="6">
        <v>2073</v>
      </c>
      <c r="M65" s="36">
        <f t="shared" si="7"/>
        <v>0</v>
      </c>
      <c r="N65" s="37">
        <f t="shared" si="10"/>
        <v>0</v>
      </c>
      <c r="O65" s="37">
        <v>0</v>
      </c>
      <c r="P65" s="37">
        <f t="shared" si="8"/>
        <v>0</v>
      </c>
      <c r="Q65" s="38">
        <v>0.02</v>
      </c>
      <c r="R65" s="37">
        <f t="shared" si="9"/>
        <v>0</v>
      </c>
      <c r="S65" s="39">
        <f t="shared" si="3"/>
        <v>0</v>
      </c>
    </row>
    <row r="66" spans="1:19" x14ac:dyDescent="0.25">
      <c r="A66" s="6">
        <v>2074</v>
      </c>
      <c r="B66" s="48">
        <f>'Cost Source Tab'!AR66</f>
        <v>511.81760583941605</v>
      </c>
      <c r="D66" s="36">
        <f t="shared" si="4"/>
        <v>733851.45563974697</v>
      </c>
      <c r="E66" s="37">
        <f t="shared" si="1"/>
        <v>511.81760583941605</v>
      </c>
      <c r="F66" s="37">
        <v>0</v>
      </c>
      <c r="G66" s="37">
        <f t="shared" si="5"/>
        <v>733595.5468368273</v>
      </c>
      <c r="H66" s="38">
        <v>0.02</v>
      </c>
      <c r="I66" s="37">
        <f t="shared" si="6"/>
        <v>14671.910936736545</v>
      </c>
      <c r="J66" s="39">
        <f t="shared" si="2"/>
        <v>748011.54897064401</v>
      </c>
      <c r="K66"/>
      <c r="L66" s="6">
        <v>2074</v>
      </c>
      <c r="M66" s="36">
        <f t="shared" si="7"/>
        <v>0</v>
      </c>
      <c r="N66" s="37">
        <f t="shared" si="10"/>
        <v>0</v>
      </c>
      <c r="O66" s="37">
        <v>0</v>
      </c>
      <c r="P66" s="37">
        <f t="shared" si="8"/>
        <v>0</v>
      </c>
      <c r="Q66" s="38">
        <v>0.02</v>
      </c>
      <c r="R66" s="37">
        <f t="shared" si="9"/>
        <v>0</v>
      </c>
      <c r="S66" s="39">
        <f t="shared" si="3"/>
        <v>0</v>
      </c>
    </row>
    <row r="67" spans="1:19" x14ac:dyDescent="0.25">
      <c r="A67" s="6">
        <v>2075</v>
      </c>
      <c r="B67" s="48">
        <f>'Cost Source Tab'!AR67</f>
        <v>295.35295398460153</v>
      </c>
      <c r="D67" s="36">
        <f t="shared" si="4"/>
        <v>748011.54897064401</v>
      </c>
      <c r="E67" s="37">
        <f t="shared" si="1"/>
        <v>295.35295398460153</v>
      </c>
      <c r="F67" s="37">
        <v>0</v>
      </c>
      <c r="G67" s="37">
        <f t="shared" si="5"/>
        <v>747863.8724936517</v>
      </c>
      <c r="H67" s="38">
        <v>0.02</v>
      </c>
      <c r="I67" s="37">
        <f t="shared" si="6"/>
        <v>14957.277449873034</v>
      </c>
      <c r="J67" s="39">
        <f t="shared" si="2"/>
        <v>762673.47346653242</v>
      </c>
      <c r="K67"/>
      <c r="L67" s="6">
        <v>2075</v>
      </c>
      <c r="M67" s="36">
        <f t="shared" si="7"/>
        <v>0</v>
      </c>
      <c r="N67" s="37">
        <f t="shared" si="10"/>
        <v>0</v>
      </c>
      <c r="O67" s="37">
        <v>0</v>
      </c>
      <c r="P67" s="37">
        <f t="shared" si="8"/>
        <v>0</v>
      </c>
      <c r="Q67" s="38">
        <v>0.02</v>
      </c>
      <c r="R67" s="37">
        <f t="shared" si="9"/>
        <v>0</v>
      </c>
      <c r="S67" s="39">
        <f t="shared" si="3"/>
        <v>0</v>
      </c>
    </row>
    <row r="68" spans="1:19" x14ac:dyDescent="0.25">
      <c r="A68" s="6">
        <v>2076</v>
      </c>
      <c r="B68" s="48">
        <f>'Cost Source Tab'!AR68</f>
        <v>0</v>
      </c>
      <c r="D68" s="36">
        <f t="shared" si="4"/>
        <v>762673.47346653242</v>
      </c>
      <c r="E68" s="37">
        <f t="shared" si="1"/>
        <v>0</v>
      </c>
      <c r="F68" s="37">
        <v>0</v>
      </c>
      <c r="G68" s="37">
        <f t="shared" si="5"/>
        <v>762673.47346653242</v>
      </c>
      <c r="H68" s="38">
        <v>0.02</v>
      </c>
      <c r="I68" s="37">
        <f t="shared" si="6"/>
        <v>15253.469469330648</v>
      </c>
      <c r="J68" s="39">
        <f t="shared" si="2"/>
        <v>777926.94293586304</v>
      </c>
      <c r="K68"/>
      <c r="L68" s="6">
        <v>2076</v>
      </c>
      <c r="M68" s="36">
        <f t="shared" si="7"/>
        <v>0</v>
      </c>
      <c r="N68" s="37">
        <f t="shared" si="10"/>
        <v>0</v>
      </c>
      <c r="O68" s="37">
        <v>0</v>
      </c>
      <c r="P68" s="37">
        <f t="shared" si="8"/>
        <v>0</v>
      </c>
      <c r="Q68" s="38">
        <v>0.02</v>
      </c>
      <c r="R68" s="37">
        <f t="shared" si="9"/>
        <v>0</v>
      </c>
      <c r="S68" s="39">
        <f t="shared" si="3"/>
        <v>0</v>
      </c>
    </row>
    <row r="69" spans="1:19" ht="15.75" thickBot="1" x14ac:dyDescent="0.3">
      <c r="A69" s="6"/>
      <c r="B69" s="49"/>
      <c r="D69" s="43"/>
      <c r="E69" s="44"/>
      <c r="F69" s="44"/>
      <c r="G69" s="44"/>
      <c r="H69" s="44"/>
      <c r="I69" s="44"/>
      <c r="J69" s="45"/>
      <c r="K69"/>
      <c r="L69"/>
      <c r="M69" s="51"/>
      <c r="N69" s="52"/>
      <c r="O69" s="52"/>
      <c r="P69" s="52"/>
      <c r="Q69" s="52"/>
      <c r="R69" s="52"/>
      <c r="S69" s="53"/>
    </row>
    <row r="70" spans="1:19" ht="16.5" thickTop="1" thickBot="1" x14ac:dyDescent="0.3">
      <c r="A70" s="3"/>
      <c r="B70" s="50">
        <f>SUM(B6:B68)</f>
        <v>817219.46140599984</v>
      </c>
      <c r="D70" s="40">
        <f>D6</f>
        <v>653292</v>
      </c>
      <c r="E70" s="41">
        <f>SUM(E6:E68)</f>
        <v>817219.46140599984</v>
      </c>
      <c r="F70" s="41">
        <f>SUM(F6:F68)</f>
        <v>0</v>
      </c>
      <c r="G70" s="41"/>
      <c r="H70" s="41"/>
      <c r="I70" s="41">
        <f>SUM(I6:I68)</f>
        <v>941854.40434186428</v>
      </c>
      <c r="J70" s="42">
        <f>J68</f>
        <v>777926.94293586304</v>
      </c>
      <c r="K70"/>
      <c r="L70"/>
      <c r="M70" s="40">
        <f>M6</f>
        <v>0</v>
      </c>
      <c r="N70" s="41">
        <f>SUM(N6:N68)</f>
        <v>0</v>
      </c>
      <c r="O70" s="41">
        <f>SUM(O6:O68)</f>
        <v>0</v>
      </c>
      <c r="P70" s="41"/>
      <c r="Q70" s="41"/>
      <c r="R70" s="41">
        <f>SUM(R6:R68)</f>
        <v>0</v>
      </c>
      <c r="S70" s="42">
        <f>S68</f>
        <v>0</v>
      </c>
    </row>
    <row r="72" spans="1:19" x14ac:dyDescent="0.25">
      <c r="K72"/>
      <c r="L72"/>
    </row>
    <row r="73" spans="1:19" x14ac:dyDescent="0.25">
      <c r="K73"/>
      <c r="L73"/>
      <c r="M73" s="35"/>
      <c r="N73" s="35"/>
      <c r="O73" s="35"/>
      <c r="R73" s="35"/>
      <c r="S73" s="35"/>
    </row>
  </sheetData>
  <phoneticPr fontId="67" type="noConversion"/>
  <pageMargins left="0.75" right="0.75" top="1" bottom="1" header="0.5" footer="0.5"/>
  <pageSetup scale="80" orientation="portrait" horizontalDpi="4294967292" verticalDpi="4294967292" r:id="rId1"/>
  <headerFooter>
    <oddFooter>&amp;L&amp;"Calibri,Regular"&amp;K000000&amp;A&amp;R&amp;"Calibri,Regular"&amp;K000000Page &amp;P of &amp;N</oddFooter>
  </headerFooter>
  <colBreaks count="1" manualBreakCount="1">
    <brk id="11" max="1048575" man="1"/>
  </colBreaks>
  <extLst>
    <ext xmlns:mx="http://schemas.microsoft.com/office/mac/excel/2008/main" uri="{64002731-A6B0-56B0-2670-7721B7C09600}">
      <mx:PLV Mode="1" OnePage="0" WScale="8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Layout" zoomScaleNormal="100" workbookViewId="0">
      <selection activeCell="A4" sqref="A4"/>
    </sheetView>
  </sheetViews>
  <sheetFormatPr defaultColWidth="11.42578125" defaultRowHeight="15" x14ac:dyDescent="0.25"/>
  <cols>
    <col min="2" max="2" width="9" style="35" bestFit="1" customWidth="1"/>
    <col min="3" max="3" width="1.28515625" style="37" customWidth="1"/>
    <col min="4" max="4" width="13.7109375" customWidth="1"/>
    <col min="5" max="5" width="2.42578125" customWidth="1"/>
    <col min="6" max="6" width="12.5703125" customWidth="1"/>
    <col min="11" max="11" width="16.85546875" customWidth="1"/>
    <col min="12" max="12" width="11.42578125" hidden="1" customWidth="1"/>
  </cols>
  <sheetData>
    <row r="1" spans="1:8" ht="20.25" x14ac:dyDescent="0.3">
      <c r="A1" s="54" t="s">
        <v>2</v>
      </c>
      <c r="B1" s="54"/>
      <c r="C1" s="54"/>
    </row>
    <row r="2" spans="1:8" ht="20.25" x14ac:dyDescent="0.3">
      <c r="A2" s="54" t="s">
        <v>130</v>
      </c>
      <c r="B2" s="54"/>
      <c r="C2" s="54"/>
    </row>
    <row r="3" spans="1:8" ht="18.75" x14ac:dyDescent="0.3">
      <c r="A3" s="55" t="s">
        <v>131</v>
      </c>
      <c r="B3" s="55"/>
      <c r="C3" s="55"/>
    </row>
    <row r="4" spans="1:8" ht="15.75" thickBot="1" x14ac:dyDescent="0.3"/>
    <row r="5" spans="1:8" s="1" customFormat="1" ht="60.75" thickBot="1" x14ac:dyDescent="0.3">
      <c r="A5" s="4" t="s">
        <v>0</v>
      </c>
      <c r="B5" s="47" t="str">
        <f>'Cost Source Tab'!AR5</f>
        <v>LT Only</v>
      </c>
      <c r="C5" s="10"/>
      <c r="D5" s="47" t="s">
        <v>99</v>
      </c>
      <c r="F5" s="47" t="s">
        <v>98</v>
      </c>
      <c r="G5" s="47" t="s">
        <v>100</v>
      </c>
      <c r="H5" s="47" t="s">
        <v>101</v>
      </c>
    </row>
    <row r="6" spans="1:8" x14ac:dyDescent="0.25">
      <c r="A6" s="6">
        <v>2014</v>
      </c>
      <c r="B6" s="48">
        <f>'Cost Source Tab'!AR6</f>
        <v>15164.990000000002</v>
      </c>
      <c r="D6" s="48">
        <f>B6</f>
        <v>15164.990000000002</v>
      </c>
    </row>
    <row r="7" spans="1:8" x14ac:dyDescent="0.25">
      <c r="A7" s="6">
        <v>2015</v>
      </c>
      <c r="B7" s="48">
        <f>'Cost Source Tab'!AR7</f>
        <v>81197.72659439774</v>
      </c>
      <c r="D7" s="48">
        <f t="shared" ref="D7:D68" si="0">B7</f>
        <v>81197.72659439774</v>
      </c>
    </row>
    <row r="8" spans="1:8" x14ac:dyDescent="0.25">
      <c r="A8" s="6">
        <v>2016</v>
      </c>
      <c r="B8" s="48">
        <f>'Cost Source Tab'!AR8</f>
        <v>36125.630803416148</v>
      </c>
      <c r="D8" s="48">
        <f t="shared" si="0"/>
        <v>36125.630803416148</v>
      </c>
    </row>
    <row r="9" spans="1:8" x14ac:dyDescent="0.25">
      <c r="A9" s="6">
        <v>2017</v>
      </c>
      <c r="B9" s="48">
        <f>'Cost Source Tab'!AR9</f>
        <v>10823.304896170275</v>
      </c>
      <c r="D9" s="48">
        <f t="shared" si="0"/>
        <v>10823.304896170275</v>
      </c>
    </row>
    <row r="10" spans="1:8" x14ac:dyDescent="0.25">
      <c r="A10" s="6">
        <v>2018</v>
      </c>
      <c r="B10" s="48">
        <f>'Cost Source Tab'!AR10</f>
        <v>9548.0246863817047</v>
      </c>
      <c r="D10" s="48">
        <f t="shared" si="0"/>
        <v>9548.0246863817047</v>
      </c>
    </row>
    <row r="11" spans="1:8" x14ac:dyDescent="0.25">
      <c r="A11" s="6">
        <v>2019</v>
      </c>
      <c r="B11" s="48">
        <f>'Cost Source Tab'!AR11</f>
        <v>8173.2751587902603</v>
      </c>
      <c r="D11" s="48">
        <f t="shared" si="0"/>
        <v>8173.2751587902603</v>
      </c>
    </row>
    <row r="12" spans="1:8" x14ac:dyDescent="0.25">
      <c r="A12" s="6">
        <v>2020</v>
      </c>
      <c r="B12" s="48">
        <f>'Cost Source Tab'!AR12</f>
        <v>17763.227676843882</v>
      </c>
      <c r="D12" s="48">
        <f t="shared" si="0"/>
        <v>17763.227676843882</v>
      </c>
    </row>
    <row r="13" spans="1:8" x14ac:dyDescent="0.25">
      <c r="A13" s="6">
        <v>2021</v>
      </c>
      <c r="B13" s="48">
        <f>'Cost Source Tab'!AR13</f>
        <v>5240.8477991101981</v>
      </c>
      <c r="D13" s="48">
        <v>0</v>
      </c>
    </row>
    <row r="14" spans="1:8" x14ac:dyDescent="0.25">
      <c r="A14" s="6">
        <v>2022</v>
      </c>
      <c r="B14" s="48">
        <f>'Cost Source Tab'!AR14</f>
        <v>5190.8477991101981</v>
      </c>
      <c r="D14" s="48">
        <v>0</v>
      </c>
    </row>
    <row r="15" spans="1:8" x14ac:dyDescent="0.25">
      <c r="A15" s="6">
        <v>2023</v>
      </c>
      <c r="B15" s="48">
        <f>'Cost Source Tab'!AR15</f>
        <v>5190.8477991101981</v>
      </c>
      <c r="D15" s="48">
        <v>0</v>
      </c>
    </row>
    <row r="16" spans="1:8" x14ac:dyDescent="0.25">
      <c r="A16" s="6">
        <v>2024</v>
      </c>
      <c r="B16" s="48">
        <f>'Cost Source Tab'!AR16</f>
        <v>3649.6779026694048</v>
      </c>
      <c r="D16" s="48">
        <v>0</v>
      </c>
    </row>
    <row r="17" spans="1:4" x14ac:dyDescent="0.25">
      <c r="A17" s="6">
        <v>2025</v>
      </c>
      <c r="B17" s="48">
        <f>'Cost Source Tab'!AR17</f>
        <v>3590.8477991101981</v>
      </c>
      <c r="D17" s="48">
        <v>0</v>
      </c>
    </row>
    <row r="18" spans="1:4" x14ac:dyDescent="0.25">
      <c r="A18" s="6">
        <v>2026</v>
      </c>
      <c r="B18" s="48">
        <f>'Cost Source Tab'!AR18</f>
        <v>3732.7477991101982</v>
      </c>
      <c r="D18" s="48">
        <v>0</v>
      </c>
    </row>
    <row r="19" spans="1:4" x14ac:dyDescent="0.25">
      <c r="A19" s="6">
        <v>2027</v>
      </c>
      <c r="B19" s="48">
        <f>'Cost Source Tab'!AR19</f>
        <v>3782.7477991101982</v>
      </c>
      <c r="D19" s="48">
        <v>0</v>
      </c>
    </row>
    <row r="20" spans="1:4" x14ac:dyDescent="0.25">
      <c r="A20" s="6">
        <v>2028</v>
      </c>
      <c r="B20" s="48">
        <f>'Cost Source Tab'!AR20</f>
        <v>3741.5779026694049</v>
      </c>
      <c r="D20" s="48">
        <v>0</v>
      </c>
    </row>
    <row r="21" spans="1:4" x14ac:dyDescent="0.25">
      <c r="A21" s="6">
        <v>2029</v>
      </c>
      <c r="B21" s="48">
        <f>'Cost Source Tab'!AR21</f>
        <v>3732.7477991101982</v>
      </c>
      <c r="D21" s="48">
        <v>0</v>
      </c>
    </row>
    <row r="22" spans="1:4" x14ac:dyDescent="0.25">
      <c r="A22" s="6">
        <v>2030</v>
      </c>
      <c r="B22" s="48">
        <f>'Cost Source Tab'!AR22</f>
        <v>3782.7477991101982</v>
      </c>
      <c r="D22" s="48">
        <v>0</v>
      </c>
    </row>
    <row r="23" spans="1:4" x14ac:dyDescent="0.25">
      <c r="A23" s="6">
        <v>2031</v>
      </c>
      <c r="B23" s="48">
        <f>'Cost Source Tab'!AR23</f>
        <v>3732.7477991101982</v>
      </c>
      <c r="D23" s="48">
        <v>0</v>
      </c>
    </row>
    <row r="24" spans="1:4" x14ac:dyDescent="0.25">
      <c r="A24" s="6">
        <v>2032</v>
      </c>
      <c r="B24" s="48">
        <f>'Cost Source Tab'!AR24</f>
        <v>3741.5779026694049</v>
      </c>
      <c r="D24" s="48">
        <v>0</v>
      </c>
    </row>
    <row r="25" spans="1:4" x14ac:dyDescent="0.25">
      <c r="A25" s="6">
        <v>2033</v>
      </c>
      <c r="B25" s="48">
        <f>'Cost Source Tab'!AR25</f>
        <v>3782.7477991101982</v>
      </c>
      <c r="D25" s="48">
        <v>0</v>
      </c>
    </row>
    <row r="26" spans="1:4" x14ac:dyDescent="0.25">
      <c r="A26" s="6">
        <v>2034</v>
      </c>
      <c r="B26" s="48">
        <f>'Cost Source Tab'!AR26</f>
        <v>3732.7477991101982</v>
      </c>
      <c r="D26" s="48">
        <v>0</v>
      </c>
    </row>
    <row r="27" spans="1:4" x14ac:dyDescent="0.25">
      <c r="A27" s="6">
        <v>2035</v>
      </c>
      <c r="B27" s="48">
        <f>'Cost Source Tab'!AR27</f>
        <v>3732.7477991101982</v>
      </c>
      <c r="D27" s="48">
        <v>0</v>
      </c>
    </row>
    <row r="28" spans="1:4" x14ac:dyDescent="0.25">
      <c r="A28" s="6">
        <v>2036</v>
      </c>
      <c r="B28" s="48">
        <f>'Cost Source Tab'!AR28</f>
        <v>3791.5779026694049</v>
      </c>
      <c r="D28" s="48">
        <v>0</v>
      </c>
    </row>
    <row r="29" spans="1:4" x14ac:dyDescent="0.25">
      <c r="A29" s="6">
        <v>2037</v>
      </c>
      <c r="B29" s="48">
        <f>'Cost Source Tab'!AR29</f>
        <v>3732.7477991101982</v>
      </c>
      <c r="D29" s="48">
        <v>0</v>
      </c>
    </row>
    <row r="30" spans="1:4" x14ac:dyDescent="0.25">
      <c r="A30" s="6">
        <v>2038</v>
      </c>
      <c r="B30" s="48">
        <f>'Cost Source Tab'!AR30</f>
        <v>3732.7477991101982</v>
      </c>
      <c r="D30" s="48">
        <v>0</v>
      </c>
    </row>
    <row r="31" spans="1:4" x14ac:dyDescent="0.25">
      <c r="A31" s="6">
        <v>2039</v>
      </c>
      <c r="B31" s="48">
        <f>'Cost Source Tab'!AR31</f>
        <v>3782.7477991101982</v>
      </c>
      <c r="D31" s="48">
        <v>0</v>
      </c>
    </row>
    <row r="32" spans="1:4" x14ac:dyDescent="0.25">
      <c r="A32" s="6">
        <v>2040</v>
      </c>
      <c r="B32" s="48">
        <f>'Cost Source Tab'!AR32</f>
        <v>3741.5779026694049</v>
      </c>
      <c r="D32" s="48">
        <v>0</v>
      </c>
    </row>
    <row r="33" spans="1:4" x14ac:dyDescent="0.25">
      <c r="A33" s="6">
        <v>2041</v>
      </c>
      <c r="B33" s="48">
        <f>'Cost Source Tab'!AR33</f>
        <v>3732.7477991101982</v>
      </c>
      <c r="D33" s="48">
        <v>0</v>
      </c>
    </row>
    <row r="34" spans="1:4" x14ac:dyDescent="0.25">
      <c r="A34" s="6">
        <v>2042</v>
      </c>
      <c r="B34" s="48">
        <f>'Cost Source Tab'!AR34</f>
        <v>3782.7477991101982</v>
      </c>
      <c r="D34" s="48">
        <v>0</v>
      </c>
    </row>
    <row r="35" spans="1:4" x14ac:dyDescent="0.25">
      <c r="A35" s="6">
        <v>2043</v>
      </c>
      <c r="B35" s="48">
        <f>'Cost Source Tab'!AR35</f>
        <v>3732.7477991101982</v>
      </c>
      <c r="D35" s="48">
        <v>0</v>
      </c>
    </row>
    <row r="36" spans="1:4" x14ac:dyDescent="0.25">
      <c r="A36" s="6">
        <v>2044</v>
      </c>
      <c r="B36" s="48">
        <f>'Cost Source Tab'!AR36</f>
        <v>3741.5779026694049</v>
      </c>
      <c r="D36" s="48">
        <v>0</v>
      </c>
    </row>
    <row r="37" spans="1:4" x14ac:dyDescent="0.25">
      <c r="A37" s="6">
        <v>2045</v>
      </c>
      <c r="B37" s="48">
        <f>'Cost Source Tab'!AR37</f>
        <v>3782.7477991101982</v>
      </c>
      <c r="D37" s="48">
        <v>0</v>
      </c>
    </row>
    <row r="38" spans="1:4" x14ac:dyDescent="0.25">
      <c r="A38" s="6">
        <v>2046</v>
      </c>
      <c r="B38" s="48">
        <f>'Cost Source Tab'!AR38</f>
        <v>3732.7477991101982</v>
      </c>
      <c r="D38" s="48">
        <v>0</v>
      </c>
    </row>
    <row r="39" spans="1:4" x14ac:dyDescent="0.25">
      <c r="A39" s="6">
        <v>2047</v>
      </c>
      <c r="B39" s="48">
        <f>'Cost Source Tab'!AR39</f>
        <v>3732.7477991101982</v>
      </c>
      <c r="D39" s="48">
        <v>0</v>
      </c>
    </row>
    <row r="40" spans="1:4" x14ac:dyDescent="0.25">
      <c r="A40" s="6">
        <v>2048</v>
      </c>
      <c r="B40" s="48">
        <f>'Cost Source Tab'!AR40</f>
        <v>3791.5779026694049</v>
      </c>
      <c r="D40" s="48">
        <v>0</v>
      </c>
    </row>
    <row r="41" spans="1:4" x14ac:dyDescent="0.25">
      <c r="A41" s="6">
        <v>2049</v>
      </c>
      <c r="B41" s="48">
        <f>'Cost Source Tab'!AR41</f>
        <v>3732.7477991101982</v>
      </c>
      <c r="D41" s="48">
        <v>0</v>
      </c>
    </row>
    <row r="42" spans="1:4" x14ac:dyDescent="0.25">
      <c r="A42" s="6">
        <v>2050</v>
      </c>
      <c r="B42" s="48">
        <f>'Cost Source Tab'!AR42</f>
        <v>3732.7477991101982</v>
      </c>
      <c r="D42" s="48">
        <v>0</v>
      </c>
    </row>
    <row r="43" spans="1:4" x14ac:dyDescent="0.25">
      <c r="A43" s="6">
        <v>2051</v>
      </c>
      <c r="B43" s="48">
        <f>'Cost Source Tab'!AR43</f>
        <v>3782.7477991101982</v>
      </c>
      <c r="D43" s="48">
        <v>0</v>
      </c>
    </row>
    <row r="44" spans="1:4" x14ac:dyDescent="0.25">
      <c r="A44" s="6">
        <v>2052</v>
      </c>
      <c r="B44" s="48">
        <f>'Cost Source Tab'!AR44</f>
        <v>3741.5779026694049</v>
      </c>
      <c r="D44" s="48">
        <v>0</v>
      </c>
    </row>
    <row r="45" spans="1:4" x14ac:dyDescent="0.25">
      <c r="A45" s="6">
        <v>2053</v>
      </c>
      <c r="B45" s="48">
        <f>'Cost Source Tab'!AR45</f>
        <v>3582.6193302026286</v>
      </c>
      <c r="D45" s="48">
        <v>0</v>
      </c>
    </row>
    <row r="46" spans="1:4" x14ac:dyDescent="0.25">
      <c r="A46" s="6">
        <v>2054</v>
      </c>
      <c r="B46" s="48">
        <f>'Cost Source Tab'!AR46</f>
        <v>3632.6193302026286</v>
      </c>
      <c r="D46" s="48">
        <v>0</v>
      </c>
    </row>
    <row r="47" spans="1:4" x14ac:dyDescent="0.25">
      <c r="A47" s="6">
        <v>2055</v>
      </c>
      <c r="B47" s="48">
        <f>'Cost Source Tab'!AR47</f>
        <v>3582.6193302026286</v>
      </c>
      <c r="D47" s="48">
        <v>0</v>
      </c>
    </row>
    <row r="48" spans="1:4" x14ac:dyDescent="0.25">
      <c r="A48" s="6">
        <v>2056</v>
      </c>
      <c r="B48" s="48">
        <f>'Cost Source Tab'!AR48</f>
        <v>3591.4311091894851</v>
      </c>
      <c r="D48" s="48">
        <v>0</v>
      </c>
    </row>
    <row r="49" spans="1:4" x14ac:dyDescent="0.25">
      <c r="A49" s="6">
        <v>2057</v>
      </c>
      <c r="B49" s="48">
        <f>'Cost Source Tab'!AR49</f>
        <v>3632.6193302026286</v>
      </c>
      <c r="D49" s="48">
        <v>0</v>
      </c>
    </row>
    <row r="50" spans="1:4" x14ac:dyDescent="0.25">
      <c r="A50" s="6">
        <v>2058</v>
      </c>
      <c r="B50" s="48">
        <f>'Cost Source Tab'!AR50</f>
        <v>3582.6193302026286</v>
      </c>
      <c r="D50" s="48">
        <v>0</v>
      </c>
    </row>
    <row r="51" spans="1:4" x14ac:dyDescent="0.25">
      <c r="A51" s="6">
        <v>2059</v>
      </c>
      <c r="B51" s="48">
        <f>'Cost Source Tab'!AR51</f>
        <v>3582.6193302026286</v>
      </c>
      <c r="D51" s="48">
        <v>0</v>
      </c>
    </row>
    <row r="52" spans="1:4" x14ac:dyDescent="0.25">
      <c r="A52" s="6">
        <v>2060</v>
      </c>
      <c r="B52" s="48">
        <f>'Cost Source Tab'!AR52</f>
        <v>3641.4311091894851</v>
      </c>
      <c r="D52" s="48">
        <v>0</v>
      </c>
    </row>
    <row r="53" spans="1:4" x14ac:dyDescent="0.25">
      <c r="A53" s="6">
        <v>2061</v>
      </c>
      <c r="B53" s="48">
        <f>'Cost Source Tab'!AR53</f>
        <v>3582.6193302026286</v>
      </c>
      <c r="D53" s="48">
        <v>0</v>
      </c>
    </row>
    <row r="54" spans="1:4" x14ac:dyDescent="0.25">
      <c r="A54" s="6">
        <v>2062</v>
      </c>
      <c r="B54" s="48">
        <f>'Cost Source Tab'!AR54</f>
        <v>3582.6193302026286</v>
      </c>
      <c r="D54" s="48">
        <v>0</v>
      </c>
    </row>
    <row r="55" spans="1:4" x14ac:dyDescent="0.25">
      <c r="A55" s="6">
        <v>2063</v>
      </c>
      <c r="B55" s="48">
        <f>'Cost Source Tab'!AR55</f>
        <v>3632.6193302026286</v>
      </c>
      <c r="D55" s="48">
        <v>0</v>
      </c>
    </row>
    <row r="56" spans="1:4" x14ac:dyDescent="0.25">
      <c r="A56" s="6">
        <v>2064</v>
      </c>
      <c r="B56" s="48">
        <f>'Cost Source Tab'!AR56</f>
        <v>3591.4311091894851</v>
      </c>
      <c r="D56" s="48">
        <v>0</v>
      </c>
    </row>
    <row r="57" spans="1:4" x14ac:dyDescent="0.25">
      <c r="A57" s="6">
        <v>2065</v>
      </c>
      <c r="B57" s="48">
        <f>'Cost Source Tab'!AR57</f>
        <v>3582.6193302026286</v>
      </c>
      <c r="D57" s="48">
        <v>0</v>
      </c>
    </row>
    <row r="58" spans="1:4" x14ac:dyDescent="0.25">
      <c r="A58" s="6">
        <v>2066</v>
      </c>
      <c r="B58" s="48">
        <f>'Cost Source Tab'!AR58</f>
        <v>3632.6193302026286</v>
      </c>
      <c r="D58" s="48">
        <v>0</v>
      </c>
    </row>
    <row r="59" spans="1:4" x14ac:dyDescent="0.25">
      <c r="A59" s="6">
        <v>2067</v>
      </c>
      <c r="B59" s="48">
        <f>'Cost Source Tab'!AR59</f>
        <v>3582.6193302026286</v>
      </c>
      <c r="D59" s="48">
        <v>0</v>
      </c>
    </row>
    <row r="60" spans="1:4" x14ac:dyDescent="0.25">
      <c r="A60" s="6">
        <v>2068</v>
      </c>
      <c r="B60" s="48">
        <f>'Cost Source Tab'!AR60</f>
        <v>43276.665450000008</v>
      </c>
      <c r="D60" s="48">
        <f t="shared" si="0"/>
        <v>43276.665450000008</v>
      </c>
    </row>
    <row r="61" spans="1:4" x14ac:dyDescent="0.25">
      <c r="A61" s="6">
        <v>2069</v>
      </c>
      <c r="B61" s="48">
        <f>'Cost Source Tab'!AR61</f>
        <v>92030.054280304554</v>
      </c>
      <c r="D61" s="48">
        <f t="shared" si="0"/>
        <v>92030.054280304554</v>
      </c>
    </row>
    <row r="62" spans="1:4" x14ac:dyDescent="0.25">
      <c r="A62" s="6">
        <v>2070</v>
      </c>
      <c r="B62" s="48">
        <f>'Cost Source Tab'!AR62</f>
        <v>104518.79210655436</v>
      </c>
      <c r="D62" s="48">
        <f t="shared" si="0"/>
        <v>104518.79210655436</v>
      </c>
    </row>
    <row r="63" spans="1:4" x14ac:dyDescent="0.25">
      <c r="A63" s="6">
        <v>2071</v>
      </c>
      <c r="B63" s="48">
        <f>'Cost Source Tab'!AR63</f>
        <v>84523.847791608467</v>
      </c>
      <c r="D63" s="48">
        <f t="shared" si="0"/>
        <v>84523.847791608467</v>
      </c>
    </row>
    <row r="64" spans="1:4" x14ac:dyDescent="0.25">
      <c r="A64" s="6">
        <v>2072</v>
      </c>
      <c r="B64" s="48">
        <f>'Cost Source Tab'!AR64</f>
        <v>84953.007922544377</v>
      </c>
      <c r="D64" s="48">
        <f t="shared" si="0"/>
        <v>84953.007922544377</v>
      </c>
    </row>
    <row r="65" spans="1:8" x14ac:dyDescent="0.25">
      <c r="A65" s="6">
        <v>2073</v>
      </c>
      <c r="B65" s="48">
        <f>'Cost Source Tab'!AR65</f>
        <v>50138.947789164202</v>
      </c>
      <c r="D65" s="48">
        <f t="shared" si="0"/>
        <v>50138.947789164202</v>
      </c>
    </row>
    <row r="66" spans="1:8" x14ac:dyDescent="0.25">
      <c r="A66" s="6">
        <v>2074</v>
      </c>
      <c r="B66" s="48">
        <f>'Cost Source Tab'!AR66</f>
        <v>511.81760583941605</v>
      </c>
      <c r="D66" s="48">
        <f t="shared" si="0"/>
        <v>511.81760583941605</v>
      </c>
    </row>
    <row r="67" spans="1:8" x14ac:dyDescent="0.25">
      <c r="A67" s="6">
        <v>2075</v>
      </c>
      <c r="B67" s="48">
        <f>'Cost Source Tab'!AR67</f>
        <v>295.35295398460153</v>
      </c>
      <c r="D67" s="48">
        <f t="shared" si="0"/>
        <v>295.35295398460153</v>
      </c>
    </row>
    <row r="68" spans="1:8" x14ac:dyDescent="0.25">
      <c r="A68" s="6">
        <v>2076</v>
      </c>
      <c r="B68" s="48">
        <f>'Cost Source Tab'!AR68</f>
        <v>0</v>
      </c>
      <c r="D68" s="48">
        <f t="shared" si="0"/>
        <v>0</v>
      </c>
    </row>
    <row r="69" spans="1:8" ht="15.75" thickBot="1" x14ac:dyDescent="0.3">
      <c r="A69" s="6"/>
      <c r="B69" s="49"/>
      <c r="D69" s="49"/>
    </row>
    <row r="70" spans="1:8" ht="16.5" thickTop="1" thickBot="1" x14ac:dyDescent="0.3">
      <c r="A70" s="3"/>
      <c r="B70" s="50">
        <f>SUM(B6:B68)</f>
        <v>817219.46140599984</v>
      </c>
      <c r="D70" s="50">
        <f>SUM(D6:D68)</f>
        <v>639044.66571600025</v>
      </c>
      <c r="F70" s="102">
        <f>'Assump&amp;Instruct'!E20</f>
        <v>623649.11399999994</v>
      </c>
      <c r="G70" s="102">
        <f>F70-D70</f>
        <v>-15395.551716000307</v>
      </c>
      <c r="H70" s="68">
        <f>G70/F70</f>
        <v>-2.4686240019255939E-2</v>
      </c>
    </row>
  </sheetData>
  <phoneticPr fontId="67" type="noConversion"/>
  <pageMargins left="0.75" right="0.75" top="1" bottom="1" header="0.5" footer="0.5"/>
  <pageSetup scale="76" orientation="portrait" horizontalDpi="4294967292" verticalDpi="4294967292" r:id="rId1"/>
  <headerFooter>
    <oddFooter>&amp;L&amp;"Calibri,Regular"&amp;K000000&amp;A&amp;R&amp;"Calibri,Regular"&amp;K000000Page &amp;P of &amp;N</oddFooter>
  </headerFooter>
  <extLst>
    <ext xmlns:mx="http://schemas.microsoft.com/office/mac/excel/2008/main" uri="{64002731-A6B0-56B0-2670-7721B7C09600}">
      <mx:PLV Mode="1" OnePage="0" WScale="8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Layout" zoomScaleNormal="100" workbookViewId="0">
      <selection activeCell="G8" sqref="G8"/>
    </sheetView>
  </sheetViews>
  <sheetFormatPr defaultColWidth="11.42578125" defaultRowHeight="15" x14ac:dyDescent="0.25"/>
  <cols>
    <col min="2" max="2" width="8.42578125" style="35" customWidth="1"/>
    <col min="3" max="3" width="1.28515625" style="37" customWidth="1"/>
    <col min="4" max="4" width="12" style="35" customWidth="1"/>
    <col min="5" max="5" width="13" style="35" customWidth="1"/>
    <col min="6" max="6" width="14.42578125" style="35" customWidth="1"/>
    <col min="7" max="10" width="12" style="35" customWidth="1"/>
    <col min="11" max="11" width="3.140625" style="35" customWidth="1"/>
    <col min="12" max="12" width="8" style="35" customWidth="1"/>
    <col min="13" max="13" width="15.85546875" customWidth="1"/>
    <col min="14" max="14" width="12.7109375" customWidth="1"/>
    <col min="15" max="15" width="14.5703125" customWidth="1"/>
    <col min="16" max="18" width="12" customWidth="1"/>
    <col min="19" max="19" width="15.85546875" customWidth="1"/>
  </cols>
  <sheetData>
    <row r="1" spans="1:19" ht="20.25" x14ac:dyDescent="0.3">
      <c r="A1" s="54" t="s">
        <v>2</v>
      </c>
      <c r="B1" s="54"/>
      <c r="C1" s="54"/>
      <c r="D1" s="54"/>
      <c r="E1" s="54"/>
      <c r="F1" s="54"/>
      <c r="G1" s="54"/>
      <c r="H1" s="54"/>
      <c r="I1" s="54"/>
      <c r="J1" s="54"/>
    </row>
    <row r="2" spans="1:19" ht="20.25" x14ac:dyDescent="0.3">
      <c r="A2" s="54" t="s">
        <v>71</v>
      </c>
      <c r="B2" s="54"/>
      <c r="C2" s="54"/>
      <c r="D2" s="54"/>
      <c r="E2" s="54"/>
      <c r="F2" s="54"/>
      <c r="G2" s="54"/>
      <c r="H2" s="54"/>
      <c r="I2" s="54"/>
      <c r="J2" s="54"/>
    </row>
    <row r="3" spans="1:19" ht="18.75" x14ac:dyDescent="0.3">
      <c r="A3" s="55" t="s">
        <v>3</v>
      </c>
      <c r="B3" s="55"/>
      <c r="C3" s="55"/>
      <c r="D3" s="55"/>
      <c r="E3" s="55"/>
      <c r="F3" s="55"/>
      <c r="G3" s="55"/>
      <c r="H3" s="55"/>
      <c r="I3" s="55"/>
      <c r="J3" s="55"/>
    </row>
    <row r="4" spans="1:19" ht="15.75" thickBot="1" x14ac:dyDescent="0.3"/>
    <row r="5" spans="1:19" s="1" customFormat="1" ht="60.75" thickBot="1" x14ac:dyDescent="0.3">
      <c r="A5" s="4" t="s">
        <v>0</v>
      </c>
      <c r="B5" s="47" t="str">
        <f>'Cost Source Tab'!AU5</f>
        <v>LT and SFM</v>
      </c>
      <c r="C5" s="10"/>
      <c r="D5" s="11" t="s">
        <v>20</v>
      </c>
      <c r="E5" s="12" t="s">
        <v>27</v>
      </c>
      <c r="F5" s="12" t="s">
        <v>28</v>
      </c>
      <c r="G5" s="12" t="s">
        <v>22</v>
      </c>
      <c r="H5" s="12" t="s">
        <v>23</v>
      </c>
      <c r="I5" s="12" t="s">
        <v>21</v>
      </c>
      <c r="J5" s="13" t="s">
        <v>24</v>
      </c>
      <c r="K5" s="10"/>
      <c r="L5" s="4" t="s">
        <v>0</v>
      </c>
      <c r="M5" s="11" t="s">
        <v>26</v>
      </c>
      <c r="N5" s="12" t="s">
        <v>27</v>
      </c>
      <c r="O5" s="12" t="s">
        <v>28</v>
      </c>
      <c r="P5" s="12" t="s">
        <v>22</v>
      </c>
      <c r="Q5" s="12" t="s">
        <v>23</v>
      </c>
      <c r="R5" s="12" t="s">
        <v>21</v>
      </c>
      <c r="S5" s="13" t="s">
        <v>29</v>
      </c>
    </row>
    <row r="6" spans="1:19" x14ac:dyDescent="0.25">
      <c r="A6" s="6">
        <v>2014</v>
      </c>
      <c r="B6" s="48">
        <f>'Cost Source Tab'!AU6</f>
        <v>19917.566000000003</v>
      </c>
      <c r="D6" s="36">
        <f>'Assump&amp;Instruct'!E22</f>
        <v>653292</v>
      </c>
      <c r="E6" s="37">
        <f>IF(D6&gt;B6,B6,D6)</f>
        <v>19917.566000000003</v>
      </c>
      <c r="F6" s="37">
        <v>0</v>
      </c>
      <c r="G6" s="37">
        <f>D6-(E6*0.5)+(F6*0.5)</f>
        <v>643333.21699999995</v>
      </c>
      <c r="H6" s="38">
        <v>0.02</v>
      </c>
      <c r="I6" s="37">
        <f>G6*H6*('Assump&amp;Instruct'!E24/12)</f>
        <v>4288.8881133333325</v>
      </c>
      <c r="J6" s="39">
        <f>D6-E6+F6+I6</f>
        <v>637663.32211333339</v>
      </c>
      <c r="L6" s="6">
        <v>2014</v>
      </c>
      <c r="M6" s="36">
        <v>0</v>
      </c>
      <c r="N6" s="37">
        <f t="shared" ref="N6:N59" si="0">IF(D6&gt;E6, 0,B6-E6)</f>
        <v>0</v>
      </c>
      <c r="O6" s="37">
        <f>'Assump&amp;Instruct'!E27</f>
        <v>81907.582158898251</v>
      </c>
      <c r="P6" s="46" t="s">
        <v>25</v>
      </c>
      <c r="Q6" s="38">
        <v>0.02</v>
      </c>
      <c r="R6" s="37">
        <v>0</v>
      </c>
      <c r="S6" s="39">
        <f>M6-N6+O6+R6</f>
        <v>81907.582158898251</v>
      </c>
    </row>
    <row r="7" spans="1:19" x14ac:dyDescent="0.25">
      <c r="A7" s="6">
        <v>2015</v>
      </c>
      <c r="B7" s="48">
        <f>'Cost Source Tab'!AU7</f>
        <v>95516.370455336786</v>
      </c>
      <c r="D7" s="36">
        <f>J6</f>
        <v>637663.32211333339</v>
      </c>
      <c r="E7" s="37">
        <f t="shared" ref="E7:E68" si="1">IF(D7&gt;B7,B7,D7)</f>
        <v>95516.370455336786</v>
      </c>
      <c r="F7" s="37">
        <v>0</v>
      </c>
      <c r="G7" s="37">
        <f>D7-(E7*0.5)+(F7*0.5)</f>
        <v>589905.13688566501</v>
      </c>
      <c r="H7" s="38">
        <v>0.02</v>
      </c>
      <c r="I7" s="37">
        <f>G7*H7</f>
        <v>11798.1027377133</v>
      </c>
      <c r="J7" s="39">
        <f t="shared" ref="J7:J68" si="2">D7-E7+F7+I7</f>
        <v>553945.05439570989</v>
      </c>
      <c r="L7" s="6">
        <v>2015</v>
      </c>
      <c r="M7" s="36">
        <f>S6</f>
        <v>81907.582158898251</v>
      </c>
      <c r="N7" s="37">
        <f t="shared" si="0"/>
        <v>0</v>
      </c>
      <c r="O7" s="37">
        <v>0</v>
      </c>
      <c r="P7" s="37">
        <f>M7-(N7*0.5)+(O7*0.5)</f>
        <v>81907.582158898251</v>
      </c>
      <c r="Q7" s="38">
        <v>0.02</v>
      </c>
      <c r="R7" s="37">
        <f>P7*Q7</f>
        <v>1638.1516431779651</v>
      </c>
      <c r="S7" s="39">
        <f t="shared" ref="S7" si="3">M7-N7+O7+R7</f>
        <v>83545.733802076211</v>
      </c>
    </row>
    <row r="8" spans="1:19" x14ac:dyDescent="0.25">
      <c r="A8" s="6">
        <v>2016</v>
      </c>
      <c r="B8" s="48">
        <f>'Cost Source Tab'!AU8</f>
        <v>65631.175991810189</v>
      </c>
      <c r="D8" s="36">
        <f t="shared" ref="D8:D68" si="4">J7</f>
        <v>553945.05439570989</v>
      </c>
      <c r="E8" s="37">
        <f t="shared" si="1"/>
        <v>65631.175991810189</v>
      </c>
      <c r="F8" s="37">
        <v>0</v>
      </c>
      <c r="G8" s="37">
        <f t="shared" ref="G8:G68" si="5">D8-(E8*0.5)+(F8*0.5)</f>
        <v>521129.46639980481</v>
      </c>
      <c r="H8" s="38">
        <v>0.02</v>
      </c>
      <c r="I8" s="37">
        <f t="shared" ref="I8:I68" si="6">G8*H8</f>
        <v>10422.589327996096</v>
      </c>
      <c r="J8" s="39">
        <f t="shared" si="2"/>
        <v>498736.4677318958</v>
      </c>
      <c r="L8" s="6">
        <v>2016</v>
      </c>
      <c r="M8" s="36">
        <f t="shared" ref="M8:M68" si="7">S7</f>
        <v>83545.733802076211</v>
      </c>
      <c r="N8" s="37">
        <f t="shared" si="0"/>
        <v>0</v>
      </c>
      <c r="O8" s="37">
        <v>0</v>
      </c>
      <c r="P8" s="37">
        <f t="shared" ref="P8:P68" si="8">M8-(N8*0.5)+(O8*0.5)</f>
        <v>83545.733802076211</v>
      </c>
      <c r="Q8" s="38">
        <v>0.02</v>
      </c>
      <c r="R8" s="37">
        <f t="shared" ref="R8:R68" si="9">P8*Q8</f>
        <v>1670.9146760415242</v>
      </c>
      <c r="S8" s="39">
        <f t="shared" ref="S8:S68" si="10">M8-N8+O8+R8</f>
        <v>85216.648478117742</v>
      </c>
    </row>
    <row r="9" spans="1:19" x14ac:dyDescent="0.25">
      <c r="A9" s="6">
        <v>2017</v>
      </c>
      <c r="B9" s="48">
        <f>'Cost Source Tab'!AU9</f>
        <v>59872.695210693993</v>
      </c>
      <c r="D9" s="36">
        <f t="shared" si="4"/>
        <v>498736.4677318958</v>
      </c>
      <c r="E9" s="37">
        <f t="shared" si="1"/>
        <v>59872.695210693993</v>
      </c>
      <c r="F9" s="37">
        <v>0</v>
      </c>
      <c r="G9" s="37">
        <f t="shared" si="5"/>
        <v>468800.12012654881</v>
      </c>
      <c r="H9" s="38">
        <v>0.02</v>
      </c>
      <c r="I9" s="37">
        <f t="shared" si="6"/>
        <v>9376.0024025309758</v>
      </c>
      <c r="J9" s="39">
        <f t="shared" si="2"/>
        <v>448239.7749237328</v>
      </c>
      <c r="L9" s="6">
        <v>2017</v>
      </c>
      <c r="M9" s="36">
        <f t="shared" si="7"/>
        <v>85216.648478117742</v>
      </c>
      <c r="N9" s="37">
        <f t="shared" si="0"/>
        <v>0</v>
      </c>
      <c r="O9" s="37">
        <v>0</v>
      </c>
      <c r="P9" s="37">
        <f t="shared" si="8"/>
        <v>85216.648478117742</v>
      </c>
      <c r="Q9" s="38">
        <v>0.02</v>
      </c>
      <c r="R9" s="37">
        <f t="shared" si="9"/>
        <v>1704.3329695623549</v>
      </c>
      <c r="S9" s="39">
        <f t="shared" si="10"/>
        <v>86920.981447680097</v>
      </c>
    </row>
    <row r="10" spans="1:19" x14ac:dyDescent="0.25">
      <c r="A10" s="6">
        <v>2018</v>
      </c>
      <c r="B10" s="48">
        <f>'Cost Source Tab'!AU10</f>
        <v>71878.270401506496</v>
      </c>
      <c r="D10" s="36">
        <f t="shared" si="4"/>
        <v>448239.7749237328</v>
      </c>
      <c r="E10" s="37">
        <f t="shared" si="1"/>
        <v>71878.270401506496</v>
      </c>
      <c r="F10" s="37">
        <v>0</v>
      </c>
      <c r="G10" s="37">
        <f t="shared" si="5"/>
        <v>412300.63972297957</v>
      </c>
      <c r="H10" s="38">
        <v>0.02</v>
      </c>
      <c r="I10" s="37">
        <f t="shared" si="6"/>
        <v>8246.0127944595915</v>
      </c>
      <c r="J10" s="39">
        <f t="shared" si="2"/>
        <v>384607.51731668587</v>
      </c>
      <c r="L10" s="6">
        <v>2018</v>
      </c>
      <c r="M10" s="36">
        <f t="shared" si="7"/>
        <v>86920.981447680097</v>
      </c>
      <c r="N10" s="37">
        <f t="shared" si="0"/>
        <v>0</v>
      </c>
      <c r="O10" s="37">
        <v>0</v>
      </c>
      <c r="P10" s="37">
        <f t="shared" si="8"/>
        <v>86920.981447680097</v>
      </c>
      <c r="Q10" s="38">
        <v>0.02</v>
      </c>
      <c r="R10" s="37">
        <f t="shared" si="9"/>
        <v>1738.4196289536019</v>
      </c>
      <c r="S10" s="39">
        <f t="shared" si="10"/>
        <v>88659.401076633701</v>
      </c>
    </row>
    <row r="11" spans="1:19" x14ac:dyDescent="0.25">
      <c r="A11" s="6">
        <v>2019</v>
      </c>
      <c r="B11" s="48">
        <f>'Cost Source Tab'!AU11</f>
        <v>67857.687107560574</v>
      </c>
      <c r="D11" s="36">
        <f t="shared" si="4"/>
        <v>384607.51731668587</v>
      </c>
      <c r="E11" s="37">
        <f t="shared" si="1"/>
        <v>67857.687107560574</v>
      </c>
      <c r="F11" s="37">
        <v>0</v>
      </c>
      <c r="G11" s="37">
        <f t="shared" si="5"/>
        <v>350678.67376290559</v>
      </c>
      <c r="H11" s="38">
        <v>0.02</v>
      </c>
      <c r="I11" s="37">
        <f t="shared" si="6"/>
        <v>7013.573475258112</v>
      </c>
      <c r="J11" s="39">
        <f t="shared" si="2"/>
        <v>323763.40368438343</v>
      </c>
      <c r="L11" s="6">
        <v>2019</v>
      </c>
      <c r="M11" s="36">
        <f t="shared" si="7"/>
        <v>88659.401076633701</v>
      </c>
      <c r="N11" s="37">
        <f t="shared" si="0"/>
        <v>0</v>
      </c>
      <c r="O11" s="37">
        <v>0</v>
      </c>
      <c r="P11" s="37">
        <f t="shared" si="8"/>
        <v>88659.401076633701</v>
      </c>
      <c r="Q11" s="38">
        <v>0.02</v>
      </c>
      <c r="R11" s="37">
        <f t="shared" si="9"/>
        <v>1773.1880215326742</v>
      </c>
      <c r="S11" s="39">
        <f t="shared" si="10"/>
        <v>90432.589098166369</v>
      </c>
    </row>
    <row r="12" spans="1:19" x14ac:dyDescent="0.25">
      <c r="A12" s="6">
        <v>2020</v>
      </c>
      <c r="B12" s="48">
        <f>'Cost Source Tab'!AU12</f>
        <v>38508.330649091957</v>
      </c>
      <c r="D12" s="36">
        <f t="shared" si="4"/>
        <v>323763.40368438343</v>
      </c>
      <c r="E12" s="37">
        <f t="shared" si="1"/>
        <v>38508.330649091957</v>
      </c>
      <c r="F12" s="37">
        <v>0</v>
      </c>
      <c r="G12" s="37">
        <f t="shared" si="5"/>
        <v>304509.23835983744</v>
      </c>
      <c r="H12" s="38">
        <v>0.02</v>
      </c>
      <c r="I12" s="37">
        <f t="shared" si="6"/>
        <v>6090.1847671967489</v>
      </c>
      <c r="J12" s="39">
        <f t="shared" si="2"/>
        <v>291345.25780248822</v>
      </c>
      <c r="L12" s="6">
        <v>2020</v>
      </c>
      <c r="M12" s="36">
        <f t="shared" si="7"/>
        <v>90432.589098166369</v>
      </c>
      <c r="N12" s="37">
        <f t="shared" si="0"/>
        <v>0</v>
      </c>
      <c r="O12" s="37">
        <v>0</v>
      </c>
      <c r="P12" s="37">
        <f t="shared" si="8"/>
        <v>90432.589098166369</v>
      </c>
      <c r="Q12" s="38">
        <v>0.02</v>
      </c>
      <c r="R12" s="37">
        <f t="shared" si="9"/>
        <v>1808.6517819633275</v>
      </c>
      <c r="S12" s="39">
        <f t="shared" si="10"/>
        <v>92241.240880129699</v>
      </c>
    </row>
    <row r="13" spans="1:19" x14ac:dyDescent="0.25">
      <c r="A13" s="6">
        <v>2021</v>
      </c>
      <c r="B13" s="48">
        <f>'Cost Source Tab'!AU13</f>
        <v>9236.9019944387401</v>
      </c>
      <c r="D13" s="36">
        <f t="shared" si="4"/>
        <v>291345.25780248822</v>
      </c>
      <c r="E13" s="37">
        <f t="shared" si="1"/>
        <v>9236.9019944387401</v>
      </c>
      <c r="F13" s="37">
        <v>0</v>
      </c>
      <c r="G13" s="37">
        <f t="shared" si="5"/>
        <v>286726.80680526886</v>
      </c>
      <c r="H13" s="38">
        <v>0.02</v>
      </c>
      <c r="I13" s="37">
        <f t="shared" si="6"/>
        <v>5734.5361361053774</v>
      </c>
      <c r="J13" s="39">
        <f t="shared" si="2"/>
        <v>287842.89194415486</v>
      </c>
      <c r="L13" s="6">
        <v>2021</v>
      </c>
      <c r="M13" s="36">
        <f t="shared" si="7"/>
        <v>92241.240880129699</v>
      </c>
      <c r="N13" s="37">
        <f t="shared" si="0"/>
        <v>0</v>
      </c>
      <c r="O13" s="37">
        <v>0</v>
      </c>
      <c r="P13" s="37">
        <f t="shared" si="8"/>
        <v>92241.240880129699</v>
      </c>
      <c r="Q13" s="38">
        <v>0.02</v>
      </c>
      <c r="R13" s="37">
        <f t="shared" si="9"/>
        <v>1844.8248176025941</v>
      </c>
      <c r="S13" s="39">
        <f t="shared" si="10"/>
        <v>94086.065697732294</v>
      </c>
    </row>
    <row r="14" spans="1:19" x14ac:dyDescent="0.25">
      <c r="A14" s="6">
        <v>2022</v>
      </c>
      <c r="B14" s="48">
        <f>'Cost Source Tab'!AU14</f>
        <v>9186.9019944387401</v>
      </c>
      <c r="D14" s="36">
        <f t="shared" si="4"/>
        <v>287842.89194415486</v>
      </c>
      <c r="E14" s="37">
        <f t="shared" si="1"/>
        <v>9186.9019944387401</v>
      </c>
      <c r="F14" s="37">
        <v>0</v>
      </c>
      <c r="G14" s="37">
        <f t="shared" si="5"/>
        <v>283249.4409469355</v>
      </c>
      <c r="H14" s="38">
        <v>0.02</v>
      </c>
      <c r="I14" s="37">
        <f t="shared" si="6"/>
        <v>5664.9888189387102</v>
      </c>
      <c r="J14" s="39">
        <f t="shared" si="2"/>
        <v>284320.97876865487</v>
      </c>
      <c r="L14" s="6">
        <v>2022</v>
      </c>
      <c r="M14" s="36">
        <f t="shared" si="7"/>
        <v>94086.065697732294</v>
      </c>
      <c r="N14" s="37">
        <f t="shared" si="0"/>
        <v>0</v>
      </c>
      <c r="O14" s="37">
        <v>0</v>
      </c>
      <c r="P14" s="37">
        <f t="shared" si="8"/>
        <v>94086.065697732294</v>
      </c>
      <c r="Q14" s="38">
        <v>0.02</v>
      </c>
      <c r="R14" s="37">
        <f t="shared" si="9"/>
        <v>1881.7213139546459</v>
      </c>
      <c r="S14" s="39">
        <f t="shared" si="10"/>
        <v>95967.787011686945</v>
      </c>
    </row>
    <row r="15" spans="1:19" x14ac:dyDescent="0.25">
      <c r="A15" s="6">
        <v>2023</v>
      </c>
      <c r="B15" s="48">
        <f>'Cost Source Tab'!AU15</f>
        <v>9186.9019944387401</v>
      </c>
      <c r="D15" s="36">
        <f t="shared" si="4"/>
        <v>284320.97876865487</v>
      </c>
      <c r="E15" s="37">
        <f t="shared" si="1"/>
        <v>9186.9019944387401</v>
      </c>
      <c r="F15" s="37">
        <v>0</v>
      </c>
      <c r="G15" s="37">
        <f t="shared" si="5"/>
        <v>279727.5277714355</v>
      </c>
      <c r="H15" s="38">
        <v>0.02</v>
      </c>
      <c r="I15" s="37">
        <f t="shared" si="6"/>
        <v>5594.5505554287101</v>
      </c>
      <c r="J15" s="39">
        <f t="shared" si="2"/>
        <v>280728.62732964486</v>
      </c>
      <c r="L15" s="6">
        <v>2023</v>
      </c>
      <c r="M15" s="36">
        <f t="shared" si="7"/>
        <v>95967.787011686945</v>
      </c>
      <c r="N15" s="37">
        <f t="shared" si="0"/>
        <v>0</v>
      </c>
      <c r="O15" s="37">
        <v>0</v>
      </c>
      <c r="P15" s="37">
        <f t="shared" si="8"/>
        <v>95967.787011686945</v>
      </c>
      <c r="Q15" s="38">
        <v>0.02</v>
      </c>
      <c r="R15" s="37">
        <f t="shared" si="9"/>
        <v>1919.355740233739</v>
      </c>
      <c r="S15" s="39">
        <f t="shared" si="10"/>
        <v>97887.142751920677</v>
      </c>
    </row>
    <row r="16" spans="1:19" x14ac:dyDescent="0.25">
      <c r="A16" s="6">
        <v>2024</v>
      </c>
      <c r="B16" s="48">
        <f>'Cost Source Tab'!AU16</f>
        <v>7656.6801916837794</v>
      </c>
      <c r="D16" s="36">
        <f t="shared" si="4"/>
        <v>280728.62732964486</v>
      </c>
      <c r="E16" s="37">
        <f t="shared" si="1"/>
        <v>7656.6801916837794</v>
      </c>
      <c r="F16" s="37">
        <v>0</v>
      </c>
      <c r="G16" s="37">
        <f t="shared" si="5"/>
        <v>276900.28723380296</v>
      </c>
      <c r="H16" s="38">
        <v>0.02</v>
      </c>
      <c r="I16" s="37">
        <f t="shared" si="6"/>
        <v>5538.0057446760593</v>
      </c>
      <c r="J16" s="39">
        <f t="shared" si="2"/>
        <v>278609.95288263715</v>
      </c>
      <c r="L16" s="6">
        <v>2024</v>
      </c>
      <c r="M16" s="36">
        <f t="shared" si="7"/>
        <v>97887.142751920677</v>
      </c>
      <c r="N16" s="37">
        <f t="shared" si="0"/>
        <v>0</v>
      </c>
      <c r="O16" s="37">
        <v>0</v>
      </c>
      <c r="P16" s="37">
        <f t="shared" si="8"/>
        <v>97887.142751920677</v>
      </c>
      <c r="Q16" s="38">
        <v>0.02</v>
      </c>
      <c r="R16" s="37">
        <f t="shared" si="9"/>
        <v>1957.7428550384136</v>
      </c>
      <c r="S16" s="39">
        <f t="shared" si="10"/>
        <v>99844.885606959084</v>
      </c>
    </row>
    <row r="17" spans="1:19" x14ac:dyDescent="0.25">
      <c r="A17" s="6">
        <v>2025</v>
      </c>
      <c r="B17" s="48">
        <f>'Cost Source Tab'!AU17</f>
        <v>7586.9019944387401</v>
      </c>
      <c r="D17" s="36">
        <f t="shared" si="4"/>
        <v>278609.95288263715</v>
      </c>
      <c r="E17" s="37">
        <f t="shared" si="1"/>
        <v>7586.9019944387401</v>
      </c>
      <c r="F17" s="37">
        <v>0</v>
      </c>
      <c r="G17" s="37">
        <f t="shared" si="5"/>
        <v>274816.50188541779</v>
      </c>
      <c r="H17" s="38">
        <v>0.02</v>
      </c>
      <c r="I17" s="37">
        <f t="shared" si="6"/>
        <v>5496.330037708356</v>
      </c>
      <c r="J17" s="39">
        <f t="shared" si="2"/>
        <v>276519.38092590676</v>
      </c>
      <c r="K17"/>
      <c r="L17" s="6">
        <v>2025</v>
      </c>
      <c r="M17" s="36">
        <f t="shared" si="7"/>
        <v>99844.885606959084</v>
      </c>
      <c r="N17" s="37">
        <f t="shared" si="0"/>
        <v>0</v>
      </c>
      <c r="O17" s="37">
        <v>0</v>
      </c>
      <c r="P17" s="37">
        <f t="shared" si="8"/>
        <v>99844.885606959084</v>
      </c>
      <c r="Q17" s="38">
        <v>0.02</v>
      </c>
      <c r="R17" s="37">
        <f t="shared" si="9"/>
        <v>1996.8977121391817</v>
      </c>
      <c r="S17" s="39">
        <f t="shared" si="10"/>
        <v>101841.78331909826</v>
      </c>
    </row>
    <row r="18" spans="1:19" x14ac:dyDescent="0.25">
      <c r="A18" s="6">
        <v>2026</v>
      </c>
      <c r="B18" s="48">
        <f>'Cost Source Tab'!AU18</f>
        <v>7728.8019944387397</v>
      </c>
      <c r="D18" s="36">
        <f t="shared" si="4"/>
        <v>276519.38092590676</v>
      </c>
      <c r="E18" s="37">
        <f t="shared" si="1"/>
        <v>7728.8019944387397</v>
      </c>
      <c r="F18" s="37">
        <v>0</v>
      </c>
      <c r="G18" s="37">
        <f t="shared" si="5"/>
        <v>272654.97992868739</v>
      </c>
      <c r="H18" s="38">
        <v>0.02</v>
      </c>
      <c r="I18" s="37">
        <f t="shared" si="6"/>
        <v>5453.0995985737482</v>
      </c>
      <c r="J18" s="39">
        <f t="shared" si="2"/>
        <v>274243.67853004177</v>
      </c>
      <c r="K18"/>
      <c r="L18" s="6">
        <v>2026</v>
      </c>
      <c r="M18" s="36">
        <f t="shared" si="7"/>
        <v>101841.78331909826</v>
      </c>
      <c r="N18" s="37">
        <f t="shared" si="0"/>
        <v>0</v>
      </c>
      <c r="O18" s="37">
        <v>0</v>
      </c>
      <c r="P18" s="37">
        <f t="shared" si="8"/>
        <v>101841.78331909826</v>
      </c>
      <c r="Q18" s="38">
        <v>0.02</v>
      </c>
      <c r="R18" s="37">
        <f t="shared" si="9"/>
        <v>2036.8356663819652</v>
      </c>
      <c r="S18" s="39">
        <f t="shared" si="10"/>
        <v>103878.61898548024</v>
      </c>
    </row>
    <row r="19" spans="1:19" x14ac:dyDescent="0.25">
      <c r="A19" s="6">
        <v>2027</v>
      </c>
      <c r="B19" s="48">
        <f>'Cost Source Tab'!AU19</f>
        <v>7778.8019944387397</v>
      </c>
      <c r="D19" s="36">
        <f t="shared" si="4"/>
        <v>274243.67853004177</v>
      </c>
      <c r="E19" s="37">
        <f t="shared" si="1"/>
        <v>7778.8019944387397</v>
      </c>
      <c r="F19" s="37">
        <v>0</v>
      </c>
      <c r="G19" s="37">
        <f t="shared" si="5"/>
        <v>270354.27753282239</v>
      </c>
      <c r="H19" s="38">
        <v>0.02</v>
      </c>
      <c r="I19" s="37">
        <f t="shared" si="6"/>
        <v>5407.0855506564476</v>
      </c>
      <c r="J19" s="39">
        <f t="shared" si="2"/>
        <v>271871.96208625945</v>
      </c>
      <c r="K19"/>
      <c r="L19" s="6">
        <v>2027</v>
      </c>
      <c r="M19" s="36">
        <f t="shared" si="7"/>
        <v>103878.61898548024</v>
      </c>
      <c r="N19" s="37">
        <f t="shared" si="0"/>
        <v>0</v>
      </c>
      <c r="O19" s="37">
        <v>0</v>
      </c>
      <c r="P19" s="37">
        <f t="shared" si="8"/>
        <v>103878.61898548024</v>
      </c>
      <c r="Q19" s="38">
        <v>0.02</v>
      </c>
      <c r="R19" s="37">
        <f t="shared" si="9"/>
        <v>2077.5723797096048</v>
      </c>
      <c r="S19" s="39">
        <f t="shared" si="10"/>
        <v>105956.19136518984</v>
      </c>
    </row>
    <row r="20" spans="1:19" x14ac:dyDescent="0.25">
      <c r="A20" s="6">
        <v>2028</v>
      </c>
      <c r="B20" s="48">
        <f>'Cost Source Tab'!AU20</f>
        <v>7748.580191683779</v>
      </c>
      <c r="D20" s="36">
        <f t="shared" si="4"/>
        <v>271871.96208625945</v>
      </c>
      <c r="E20" s="37">
        <f t="shared" si="1"/>
        <v>7748.580191683779</v>
      </c>
      <c r="F20" s="37">
        <v>0</v>
      </c>
      <c r="G20" s="37">
        <f t="shared" si="5"/>
        <v>267997.67199041758</v>
      </c>
      <c r="H20" s="38">
        <v>0.02</v>
      </c>
      <c r="I20" s="37">
        <f t="shared" si="6"/>
        <v>5359.9534398083515</v>
      </c>
      <c r="J20" s="39">
        <f t="shared" si="2"/>
        <v>269483.335334384</v>
      </c>
      <c r="K20"/>
      <c r="L20" s="6">
        <v>2028</v>
      </c>
      <c r="M20" s="36">
        <f t="shared" si="7"/>
        <v>105956.19136518984</v>
      </c>
      <c r="N20" s="37">
        <f t="shared" si="0"/>
        <v>0</v>
      </c>
      <c r="O20" s="37">
        <v>0</v>
      </c>
      <c r="P20" s="37">
        <f t="shared" si="8"/>
        <v>105956.19136518984</v>
      </c>
      <c r="Q20" s="38">
        <v>0.02</v>
      </c>
      <c r="R20" s="37">
        <f t="shared" si="9"/>
        <v>2119.1238273037966</v>
      </c>
      <c r="S20" s="39">
        <f t="shared" si="10"/>
        <v>108075.31519249364</v>
      </c>
    </row>
    <row r="21" spans="1:19" x14ac:dyDescent="0.25">
      <c r="A21" s="6">
        <v>2029</v>
      </c>
      <c r="B21" s="48">
        <f>'Cost Source Tab'!AU21</f>
        <v>7728.8019944387397</v>
      </c>
      <c r="D21" s="36">
        <f t="shared" si="4"/>
        <v>269483.335334384</v>
      </c>
      <c r="E21" s="37">
        <f t="shared" si="1"/>
        <v>7728.8019944387397</v>
      </c>
      <c r="F21" s="37">
        <v>0</v>
      </c>
      <c r="G21" s="37">
        <f t="shared" si="5"/>
        <v>265618.93433716462</v>
      </c>
      <c r="H21" s="38">
        <v>0.02</v>
      </c>
      <c r="I21" s="37">
        <f t="shared" si="6"/>
        <v>5312.3786867432927</v>
      </c>
      <c r="J21" s="39">
        <f t="shared" si="2"/>
        <v>267066.91202668851</v>
      </c>
      <c r="K21"/>
      <c r="L21" s="6">
        <v>2029</v>
      </c>
      <c r="M21" s="36">
        <f t="shared" si="7"/>
        <v>108075.31519249364</v>
      </c>
      <c r="N21" s="37">
        <f t="shared" si="0"/>
        <v>0</v>
      </c>
      <c r="O21" s="37">
        <v>0</v>
      </c>
      <c r="P21" s="37">
        <f t="shared" si="8"/>
        <v>108075.31519249364</v>
      </c>
      <c r="Q21" s="38">
        <v>0.02</v>
      </c>
      <c r="R21" s="37">
        <f t="shared" si="9"/>
        <v>2161.5063038498729</v>
      </c>
      <c r="S21" s="39">
        <f t="shared" si="10"/>
        <v>110236.82149634352</v>
      </c>
    </row>
    <row r="22" spans="1:19" x14ac:dyDescent="0.25">
      <c r="A22" s="6">
        <v>2030</v>
      </c>
      <c r="B22" s="48">
        <f>'Cost Source Tab'!AU22</f>
        <v>7778.8019944387397</v>
      </c>
      <c r="D22" s="36">
        <f t="shared" si="4"/>
        <v>267066.91202668851</v>
      </c>
      <c r="E22" s="37">
        <f t="shared" si="1"/>
        <v>7778.8019944387397</v>
      </c>
      <c r="F22" s="37">
        <v>0</v>
      </c>
      <c r="G22" s="37">
        <f t="shared" si="5"/>
        <v>263177.51102946914</v>
      </c>
      <c r="H22" s="38">
        <v>0.02</v>
      </c>
      <c r="I22" s="37">
        <f t="shared" si="6"/>
        <v>5263.5502205893827</v>
      </c>
      <c r="J22" s="39">
        <f t="shared" si="2"/>
        <v>264551.66025283915</v>
      </c>
      <c r="K22"/>
      <c r="L22" s="6">
        <v>2030</v>
      </c>
      <c r="M22" s="36">
        <f t="shared" si="7"/>
        <v>110236.82149634352</v>
      </c>
      <c r="N22" s="37">
        <f t="shared" si="0"/>
        <v>0</v>
      </c>
      <c r="O22" s="37">
        <v>0</v>
      </c>
      <c r="P22" s="37">
        <f t="shared" si="8"/>
        <v>110236.82149634352</v>
      </c>
      <c r="Q22" s="38">
        <v>0.02</v>
      </c>
      <c r="R22" s="37">
        <f t="shared" si="9"/>
        <v>2204.7364299268702</v>
      </c>
      <c r="S22" s="39">
        <f t="shared" si="10"/>
        <v>112441.55792627038</v>
      </c>
    </row>
    <row r="23" spans="1:19" x14ac:dyDescent="0.25">
      <c r="A23" s="6">
        <v>2031</v>
      </c>
      <c r="B23" s="48">
        <f>'Cost Source Tab'!AU23</f>
        <v>7728.8019944387397</v>
      </c>
      <c r="D23" s="36">
        <f t="shared" si="4"/>
        <v>264551.66025283915</v>
      </c>
      <c r="E23" s="37">
        <f t="shared" si="1"/>
        <v>7728.8019944387397</v>
      </c>
      <c r="F23" s="37">
        <v>0</v>
      </c>
      <c r="G23" s="37">
        <f t="shared" si="5"/>
        <v>260687.25925561978</v>
      </c>
      <c r="H23" s="38">
        <v>0.02</v>
      </c>
      <c r="I23" s="37">
        <f t="shared" si="6"/>
        <v>5213.745185112396</v>
      </c>
      <c r="J23" s="39">
        <f t="shared" si="2"/>
        <v>262036.60344351281</v>
      </c>
      <c r="K23"/>
      <c r="L23" s="6">
        <v>2031</v>
      </c>
      <c r="M23" s="36">
        <f t="shared" si="7"/>
        <v>112441.55792627038</v>
      </c>
      <c r="N23" s="37">
        <f t="shared" si="0"/>
        <v>0</v>
      </c>
      <c r="O23" s="37">
        <v>0</v>
      </c>
      <c r="P23" s="37">
        <f t="shared" si="8"/>
        <v>112441.55792627038</v>
      </c>
      <c r="Q23" s="38">
        <v>0.02</v>
      </c>
      <c r="R23" s="37">
        <f t="shared" si="9"/>
        <v>2248.8311585254078</v>
      </c>
      <c r="S23" s="39">
        <f t="shared" si="10"/>
        <v>114690.3890847958</v>
      </c>
    </row>
    <row r="24" spans="1:19" x14ac:dyDescent="0.25">
      <c r="A24" s="6">
        <v>2032</v>
      </c>
      <c r="B24" s="48">
        <f>'Cost Source Tab'!AU24</f>
        <v>7748.580191683779</v>
      </c>
      <c r="D24" s="36">
        <f t="shared" si="4"/>
        <v>262036.60344351281</v>
      </c>
      <c r="E24" s="37">
        <f t="shared" si="1"/>
        <v>7748.580191683779</v>
      </c>
      <c r="F24" s="37">
        <v>0</v>
      </c>
      <c r="G24" s="37">
        <f t="shared" si="5"/>
        <v>258162.31334767092</v>
      </c>
      <c r="H24" s="38">
        <v>0.02</v>
      </c>
      <c r="I24" s="37">
        <f t="shared" si="6"/>
        <v>5163.2462669534189</v>
      </c>
      <c r="J24" s="39">
        <f t="shared" si="2"/>
        <v>259451.26951878244</v>
      </c>
      <c r="K24"/>
      <c r="L24" s="6">
        <v>2032</v>
      </c>
      <c r="M24" s="36">
        <f t="shared" si="7"/>
        <v>114690.3890847958</v>
      </c>
      <c r="N24" s="37">
        <f t="shared" si="0"/>
        <v>0</v>
      </c>
      <c r="O24" s="37">
        <v>0</v>
      </c>
      <c r="P24" s="37">
        <f t="shared" si="8"/>
        <v>114690.3890847958</v>
      </c>
      <c r="Q24" s="38">
        <v>0.02</v>
      </c>
      <c r="R24" s="37">
        <f t="shared" si="9"/>
        <v>2293.8077816959158</v>
      </c>
      <c r="S24" s="39">
        <f t="shared" si="10"/>
        <v>116984.19686649171</v>
      </c>
    </row>
    <row r="25" spans="1:19" x14ac:dyDescent="0.25">
      <c r="A25" s="6">
        <v>2033</v>
      </c>
      <c r="B25" s="48">
        <f>'Cost Source Tab'!AU25</f>
        <v>7778.8019944387397</v>
      </c>
      <c r="D25" s="36">
        <f t="shared" si="4"/>
        <v>259451.26951878244</v>
      </c>
      <c r="E25" s="37">
        <f t="shared" si="1"/>
        <v>7778.8019944387397</v>
      </c>
      <c r="F25" s="37">
        <v>0</v>
      </c>
      <c r="G25" s="37">
        <f t="shared" si="5"/>
        <v>255561.86852156307</v>
      </c>
      <c r="H25" s="38">
        <v>0.02</v>
      </c>
      <c r="I25" s="37">
        <f t="shared" si="6"/>
        <v>5111.2373704312613</v>
      </c>
      <c r="J25" s="39">
        <f t="shared" si="2"/>
        <v>256783.70489477494</v>
      </c>
      <c r="K25"/>
      <c r="L25" s="6">
        <v>2033</v>
      </c>
      <c r="M25" s="36">
        <f t="shared" si="7"/>
        <v>116984.19686649171</v>
      </c>
      <c r="N25" s="37">
        <f t="shared" si="0"/>
        <v>0</v>
      </c>
      <c r="O25" s="37">
        <v>0</v>
      </c>
      <c r="P25" s="37">
        <f t="shared" si="8"/>
        <v>116984.19686649171</v>
      </c>
      <c r="Q25" s="38">
        <v>0.02</v>
      </c>
      <c r="R25" s="37">
        <f t="shared" si="9"/>
        <v>2339.6839373298344</v>
      </c>
      <c r="S25" s="39">
        <f t="shared" si="10"/>
        <v>119323.88080382154</v>
      </c>
    </row>
    <row r="26" spans="1:19" x14ac:dyDescent="0.25">
      <c r="A26" s="6">
        <v>2034</v>
      </c>
      <c r="B26" s="48">
        <f>'Cost Source Tab'!AU26</f>
        <v>7728.8019944387397</v>
      </c>
      <c r="D26" s="36">
        <f t="shared" si="4"/>
        <v>256783.70489477494</v>
      </c>
      <c r="E26" s="37">
        <f t="shared" si="1"/>
        <v>7728.8019944387397</v>
      </c>
      <c r="F26" s="37">
        <v>0</v>
      </c>
      <c r="G26" s="37">
        <f t="shared" si="5"/>
        <v>252919.30389755557</v>
      </c>
      <c r="H26" s="38">
        <v>0.02</v>
      </c>
      <c r="I26" s="37">
        <f t="shared" si="6"/>
        <v>5058.3860779511115</v>
      </c>
      <c r="J26" s="39">
        <f t="shared" si="2"/>
        <v>254113.28897828731</v>
      </c>
      <c r="K26"/>
      <c r="L26" s="6">
        <v>2034</v>
      </c>
      <c r="M26" s="36">
        <f t="shared" si="7"/>
        <v>119323.88080382154</v>
      </c>
      <c r="N26" s="37">
        <f t="shared" si="0"/>
        <v>0</v>
      </c>
      <c r="O26" s="37">
        <v>0</v>
      </c>
      <c r="P26" s="37">
        <f t="shared" si="8"/>
        <v>119323.88080382154</v>
      </c>
      <c r="Q26" s="38">
        <v>0.02</v>
      </c>
      <c r="R26" s="37">
        <f t="shared" si="9"/>
        <v>2386.4776160764309</v>
      </c>
      <c r="S26" s="39">
        <f t="shared" si="10"/>
        <v>121710.35841989797</v>
      </c>
    </row>
    <row r="27" spans="1:19" x14ac:dyDescent="0.25">
      <c r="A27" s="6">
        <v>2035</v>
      </c>
      <c r="B27" s="48">
        <f>'Cost Source Tab'!AU27</f>
        <v>7728.8019944387397</v>
      </c>
      <c r="D27" s="36">
        <f t="shared" si="4"/>
        <v>254113.28897828731</v>
      </c>
      <c r="E27" s="37">
        <f t="shared" si="1"/>
        <v>7728.8019944387397</v>
      </c>
      <c r="F27" s="37">
        <v>0</v>
      </c>
      <c r="G27" s="37">
        <f t="shared" si="5"/>
        <v>250248.88798106794</v>
      </c>
      <c r="H27" s="38">
        <v>0.02</v>
      </c>
      <c r="I27" s="37">
        <f t="shared" si="6"/>
        <v>5004.9777596213589</v>
      </c>
      <c r="J27" s="39">
        <f t="shared" si="2"/>
        <v>251389.46474346993</v>
      </c>
      <c r="K27"/>
      <c r="L27" s="6">
        <v>2035</v>
      </c>
      <c r="M27" s="36">
        <f t="shared" si="7"/>
        <v>121710.35841989797</v>
      </c>
      <c r="N27" s="37">
        <f t="shared" si="0"/>
        <v>0</v>
      </c>
      <c r="O27" s="37">
        <v>0</v>
      </c>
      <c r="P27" s="37">
        <f t="shared" si="8"/>
        <v>121710.35841989797</v>
      </c>
      <c r="Q27" s="38">
        <v>0.02</v>
      </c>
      <c r="R27" s="37">
        <f t="shared" si="9"/>
        <v>2434.2071683979593</v>
      </c>
      <c r="S27" s="39">
        <f t="shared" si="10"/>
        <v>124144.56558829593</v>
      </c>
    </row>
    <row r="28" spans="1:19" x14ac:dyDescent="0.25">
      <c r="A28" s="6">
        <v>2036</v>
      </c>
      <c r="B28" s="48">
        <f>'Cost Source Tab'!AU28</f>
        <v>7798.580191683779</v>
      </c>
      <c r="D28" s="36">
        <f t="shared" si="4"/>
        <v>251389.46474346993</v>
      </c>
      <c r="E28" s="37">
        <f t="shared" si="1"/>
        <v>7798.580191683779</v>
      </c>
      <c r="F28" s="37">
        <v>0</v>
      </c>
      <c r="G28" s="37">
        <f t="shared" si="5"/>
        <v>247490.17464762804</v>
      </c>
      <c r="H28" s="38">
        <v>0.02</v>
      </c>
      <c r="I28" s="37">
        <f t="shared" si="6"/>
        <v>4949.8034929525611</v>
      </c>
      <c r="J28" s="39">
        <f t="shared" si="2"/>
        <v>248540.68804473872</v>
      </c>
      <c r="K28"/>
      <c r="L28" s="6">
        <v>2036</v>
      </c>
      <c r="M28" s="36">
        <f t="shared" si="7"/>
        <v>124144.56558829593</v>
      </c>
      <c r="N28" s="37">
        <f t="shared" si="0"/>
        <v>0</v>
      </c>
      <c r="O28" s="37">
        <v>0</v>
      </c>
      <c r="P28" s="37">
        <f t="shared" si="8"/>
        <v>124144.56558829593</v>
      </c>
      <c r="Q28" s="38">
        <v>0.02</v>
      </c>
      <c r="R28" s="37">
        <f t="shared" si="9"/>
        <v>2482.8913117659185</v>
      </c>
      <c r="S28" s="39">
        <f t="shared" si="10"/>
        <v>126627.45690006185</v>
      </c>
    </row>
    <row r="29" spans="1:19" x14ac:dyDescent="0.25">
      <c r="A29" s="6">
        <v>2037</v>
      </c>
      <c r="B29" s="48">
        <f>'Cost Source Tab'!AU29</f>
        <v>7728.8019944387397</v>
      </c>
      <c r="D29" s="36">
        <f t="shared" si="4"/>
        <v>248540.68804473872</v>
      </c>
      <c r="E29" s="37">
        <f t="shared" si="1"/>
        <v>7728.8019944387397</v>
      </c>
      <c r="F29" s="37">
        <v>0</v>
      </c>
      <c r="G29" s="37">
        <f t="shared" si="5"/>
        <v>244676.28704751935</v>
      </c>
      <c r="H29" s="38">
        <v>0.02</v>
      </c>
      <c r="I29" s="37">
        <f t="shared" si="6"/>
        <v>4893.5257409503874</v>
      </c>
      <c r="J29" s="39">
        <f t="shared" si="2"/>
        <v>245705.41179125037</v>
      </c>
      <c r="K29"/>
      <c r="L29" s="6">
        <v>2037</v>
      </c>
      <c r="M29" s="36">
        <f t="shared" si="7"/>
        <v>126627.45690006185</v>
      </c>
      <c r="N29" s="37">
        <f t="shared" si="0"/>
        <v>0</v>
      </c>
      <c r="O29" s="37">
        <v>0</v>
      </c>
      <c r="P29" s="37">
        <f t="shared" si="8"/>
        <v>126627.45690006185</v>
      </c>
      <c r="Q29" s="38">
        <v>0.02</v>
      </c>
      <c r="R29" s="37">
        <f t="shared" si="9"/>
        <v>2532.5491380012372</v>
      </c>
      <c r="S29" s="39">
        <f t="shared" si="10"/>
        <v>129160.00603806309</v>
      </c>
    </row>
    <row r="30" spans="1:19" x14ac:dyDescent="0.25">
      <c r="A30" s="6">
        <v>2038</v>
      </c>
      <c r="B30" s="48">
        <f>'Cost Source Tab'!AU30</f>
        <v>7728.8019944387397</v>
      </c>
      <c r="D30" s="36">
        <f t="shared" si="4"/>
        <v>245705.41179125037</v>
      </c>
      <c r="E30" s="37">
        <f t="shared" si="1"/>
        <v>7728.8019944387397</v>
      </c>
      <c r="F30" s="37">
        <v>0</v>
      </c>
      <c r="G30" s="37">
        <f t="shared" si="5"/>
        <v>241841.010794031</v>
      </c>
      <c r="H30" s="38">
        <v>0.02</v>
      </c>
      <c r="I30" s="37">
        <f t="shared" si="6"/>
        <v>4836.8202158806198</v>
      </c>
      <c r="J30" s="39">
        <f t="shared" si="2"/>
        <v>242813.43001269223</v>
      </c>
      <c r="K30"/>
      <c r="L30" s="6">
        <v>2038</v>
      </c>
      <c r="M30" s="36">
        <f t="shared" si="7"/>
        <v>129160.00603806309</v>
      </c>
      <c r="N30" s="37">
        <f t="shared" si="0"/>
        <v>0</v>
      </c>
      <c r="O30" s="37">
        <v>0</v>
      </c>
      <c r="P30" s="37">
        <f t="shared" si="8"/>
        <v>129160.00603806309</v>
      </c>
      <c r="Q30" s="38">
        <v>0.02</v>
      </c>
      <c r="R30" s="37">
        <f t="shared" si="9"/>
        <v>2583.200120761262</v>
      </c>
      <c r="S30" s="39">
        <f t="shared" si="10"/>
        <v>131743.20615882435</v>
      </c>
    </row>
    <row r="31" spans="1:19" x14ac:dyDescent="0.25">
      <c r="A31" s="6">
        <v>2039</v>
      </c>
      <c r="B31" s="48">
        <f>'Cost Source Tab'!AU31</f>
        <v>7778.8019944387397</v>
      </c>
      <c r="D31" s="36">
        <f t="shared" si="4"/>
        <v>242813.43001269223</v>
      </c>
      <c r="E31" s="37">
        <f t="shared" si="1"/>
        <v>7778.8019944387397</v>
      </c>
      <c r="F31" s="37">
        <v>0</v>
      </c>
      <c r="G31" s="37">
        <f t="shared" si="5"/>
        <v>238924.02901547286</v>
      </c>
      <c r="H31" s="38">
        <v>0.02</v>
      </c>
      <c r="I31" s="37">
        <f t="shared" si="6"/>
        <v>4778.4805803094569</v>
      </c>
      <c r="J31" s="39">
        <f t="shared" si="2"/>
        <v>239813.10859856295</v>
      </c>
      <c r="K31"/>
      <c r="L31" s="6">
        <v>2039</v>
      </c>
      <c r="M31" s="36">
        <f t="shared" si="7"/>
        <v>131743.20615882435</v>
      </c>
      <c r="N31" s="37">
        <f t="shared" si="0"/>
        <v>0</v>
      </c>
      <c r="O31" s="37">
        <v>0</v>
      </c>
      <c r="P31" s="37">
        <f t="shared" si="8"/>
        <v>131743.20615882435</v>
      </c>
      <c r="Q31" s="38">
        <v>0.02</v>
      </c>
      <c r="R31" s="37">
        <f t="shared" si="9"/>
        <v>2634.8641231764873</v>
      </c>
      <c r="S31" s="39">
        <f t="shared" si="10"/>
        <v>134378.07028200084</v>
      </c>
    </row>
    <row r="32" spans="1:19" x14ac:dyDescent="0.25">
      <c r="A32" s="6">
        <v>2040</v>
      </c>
      <c r="B32" s="48">
        <f>'Cost Source Tab'!AU32</f>
        <v>7748.580191683779</v>
      </c>
      <c r="D32" s="36">
        <f t="shared" si="4"/>
        <v>239813.10859856295</v>
      </c>
      <c r="E32" s="37">
        <f t="shared" si="1"/>
        <v>7748.580191683779</v>
      </c>
      <c r="F32" s="37">
        <v>0</v>
      </c>
      <c r="G32" s="37">
        <f t="shared" si="5"/>
        <v>235938.81850272106</v>
      </c>
      <c r="H32" s="38">
        <v>0.02</v>
      </c>
      <c r="I32" s="37">
        <f t="shared" si="6"/>
        <v>4718.776370054421</v>
      </c>
      <c r="J32" s="39">
        <f t="shared" si="2"/>
        <v>236783.3047769336</v>
      </c>
      <c r="K32"/>
      <c r="L32" s="6">
        <v>2040</v>
      </c>
      <c r="M32" s="36">
        <f t="shared" si="7"/>
        <v>134378.07028200084</v>
      </c>
      <c r="N32" s="37">
        <f t="shared" si="0"/>
        <v>0</v>
      </c>
      <c r="O32" s="37">
        <v>0</v>
      </c>
      <c r="P32" s="37">
        <f t="shared" si="8"/>
        <v>134378.07028200084</v>
      </c>
      <c r="Q32" s="38">
        <v>0.02</v>
      </c>
      <c r="R32" s="37">
        <f t="shared" si="9"/>
        <v>2687.5614056400168</v>
      </c>
      <c r="S32" s="39">
        <f t="shared" si="10"/>
        <v>137065.63168764085</v>
      </c>
    </row>
    <row r="33" spans="1:19" x14ac:dyDescent="0.25">
      <c r="A33" s="6">
        <v>2041</v>
      </c>
      <c r="B33" s="48">
        <f>'Cost Source Tab'!AU33</f>
        <v>7728.8019944387397</v>
      </c>
      <c r="D33" s="36">
        <f t="shared" si="4"/>
        <v>236783.3047769336</v>
      </c>
      <c r="E33" s="37">
        <f t="shared" si="1"/>
        <v>7728.8019944387397</v>
      </c>
      <c r="F33" s="37">
        <v>0</v>
      </c>
      <c r="G33" s="37">
        <f t="shared" si="5"/>
        <v>232918.90377971422</v>
      </c>
      <c r="H33" s="38">
        <v>0.02</v>
      </c>
      <c r="I33" s="37">
        <f t="shared" si="6"/>
        <v>4658.3780755942844</v>
      </c>
      <c r="J33" s="39">
        <f t="shared" si="2"/>
        <v>233712.88085808913</v>
      </c>
      <c r="K33"/>
      <c r="L33" s="6">
        <v>2041</v>
      </c>
      <c r="M33" s="36">
        <f t="shared" si="7"/>
        <v>137065.63168764085</v>
      </c>
      <c r="N33" s="37">
        <f t="shared" si="0"/>
        <v>0</v>
      </c>
      <c r="O33" s="37">
        <v>0</v>
      </c>
      <c r="P33" s="37">
        <f t="shared" si="8"/>
        <v>137065.63168764085</v>
      </c>
      <c r="Q33" s="38">
        <v>0.02</v>
      </c>
      <c r="R33" s="37">
        <f t="shared" si="9"/>
        <v>2741.312633752817</v>
      </c>
      <c r="S33" s="39">
        <f t="shared" si="10"/>
        <v>139806.94432139368</v>
      </c>
    </row>
    <row r="34" spans="1:19" x14ac:dyDescent="0.25">
      <c r="A34" s="6">
        <v>2042</v>
      </c>
      <c r="B34" s="48">
        <f>'Cost Source Tab'!AU34</f>
        <v>7778.8019944387397</v>
      </c>
      <c r="D34" s="36">
        <f t="shared" si="4"/>
        <v>233712.88085808913</v>
      </c>
      <c r="E34" s="37">
        <f t="shared" si="1"/>
        <v>7778.8019944387397</v>
      </c>
      <c r="F34" s="37">
        <v>0</v>
      </c>
      <c r="G34" s="37">
        <f t="shared" si="5"/>
        <v>229823.47986086976</v>
      </c>
      <c r="H34" s="38">
        <v>0.02</v>
      </c>
      <c r="I34" s="37">
        <f t="shared" si="6"/>
        <v>4596.4695972173949</v>
      </c>
      <c r="J34" s="39">
        <f t="shared" si="2"/>
        <v>230530.54846086778</v>
      </c>
      <c r="K34"/>
      <c r="L34" s="6">
        <v>2042</v>
      </c>
      <c r="M34" s="36">
        <f t="shared" si="7"/>
        <v>139806.94432139368</v>
      </c>
      <c r="N34" s="37">
        <f t="shared" si="0"/>
        <v>0</v>
      </c>
      <c r="O34" s="37">
        <v>0</v>
      </c>
      <c r="P34" s="37">
        <f t="shared" si="8"/>
        <v>139806.94432139368</v>
      </c>
      <c r="Q34" s="38">
        <v>0.02</v>
      </c>
      <c r="R34" s="37">
        <f t="shared" si="9"/>
        <v>2796.1388864278738</v>
      </c>
      <c r="S34" s="39">
        <f t="shared" si="10"/>
        <v>142603.08320782156</v>
      </c>
    </row>
    <row r="35" spans="1:19" x14ac:dyDescent="0.25">
      <c r="A35" s="6">
        <v>2043</v>
      </c>
      <c r="B35" s="48">
        <f>'Cost Source Tab'!AU35</f>
        <v>7728.8019944387397</v>
      </c>
      <c r="D35" s="36">
        <f t="shared" si="4"/>
        <v>230530.54846086778</v>
      </c>
      <c r="E35" s="37">
        <f t="shared" si="1"/>
        <v>7728.8019944387397</v>
      </c>
      <c r="F35" s="37">
        <v>0</v>
      </c>
      <c r="G35" s="37">
        <f t="shared" si="5"/>
        <v>226666.14746364841</v>
      </c>
      <c r="H35" s="38">
        <v>0.02</v>
      </c>
      <c r="I35" s="37">
        <f t="shared" si="6"/>
        <v>4533.3229492729679</v>
      </c>
      <c r="J35" s="39">
        <f t="shared" si="2"/>
        <v>227335.06941570199</v>
      </c>
      <c r="K35"/>
      <c r="L35" s="6">
        <v>2043</v>
      </c>
      <c r="M35" s="36">
        <f t="shared" si="7"/>
        <v>142603.08320782156</v>
      </c>
      <c r="N35" s="37">
        <f t="shared" si="0"/>
        <v>0</v>
      </c>
      <c r="O35" s="37">
        <v>0</v>
      </c>
      <c r="P35" s="37">
        <f t="shared" si="8"/>
        <v>142603.08320782156</v>
      </c>
      <c r="Q35" s="38">
        <v>0.02</v>
      </c>
      <c r="R35" s="37">
        <f t="shared" si="9"/>
        <v>2852.0616641564311</v>
      </c>
      <c r="S35" s="39">
        <f t="shared" si="10"/>
        <v>145455.144871978</v>
      </c>
    </row>
    <row r="36" spans="1:19" x14ac:dyDescent="0.25">
      <c r="A36" s="6">
        <v>2044</v>
      </c>
      <c r="B36" s="48">
        <f>'Cost Source Tab'!AU36</f>
        <v>7748.580191683779</v>
      </c>
      <c r="D36" s="36">
        <f t="shared" si="4"/>
        <v>227335.06941570199</v>
      </c>
      <c r="E36" s="37">
        <f t="shared" si="1"/>
        <v>7748.580191683779</v>
      </c>
      <c r="F36" s="37">
        <v>0</v>
      </c>
      <c r="G36" s="37">
        <f t="shared" si="5"/>
        <v>223460.7793198601</v>
      </c>
      <c r="H36" s="38">
        <v>0.02</v>
      </c>
      <c r="I36" s="37">
        <f t="shared" si="6"/>
        <v>4469.2155863972021</v>
      </c>
      <c r="J36" s="39">
        <f t="shared" si="2"/>
        <v>224055.70481041542</v>
      </c>
      <c r="K36"/>
      <c r="L36" s="6">
        <v>2044</v>
      </c>
      <c r="M36" s="36">
        <f t="shared" si="7"/>
        <v>145455.144871978</v>
      </c>
      <c r="N36" s="37">
        <f t="shared" si="0"/>
        <v>0</v>
      </c>
      <c r="O36" s="37">
        <v>0</v>
      </c>
      <c r="P36" s="37">
        <f t="shared" si="8"/>
        <v>145455.144871978</v>
      </c>
      <c r="Q36" s="38">
        <v>0.02</v>
      </c>
      <c r="R36" s="37">
        <f t="shared" si="9"/>
        <v>2909.1028974395599</v>
      </c>
      <c r="S36" s="39">
        <f t="shared" si="10"/>
        <v>148364.24776941756</v>
      </c>
    </row>
    <row r="37" spans="1:19" x14ac:dyDescent="0.25">
      <c r="A37" s="6">
        <v>2045</v>
      </c>
      <c r="B37" s="48">
        <f>'Cost Source Tab'!AU37</f>
        <v>7778.8019944387397</v>
      </c>
      <c r="D37" s="36">
        <f t="shared" si="4"/>
        <v>224055.70481041542</v>
      </c>
      <c r="E37" s="37">
        <f t="shared" si="1"/>
        <v>7778.8019944387397</v>
      </c>
      <c r="F37" s="37">
        <v>0</v>
      </c>
      <c r="G37" s="37">
        <f t="shared" si="5"/>
        <v>220166.30381319605</v>
      </c>
      <c r="H37" s="38">
        <v>0.02</v>
      </c>
      <c r="I37" s="37">
        <f t="shared" si="6"/>
        <v>4403.3260762639211</v>
      </c>
      <c r="J37" s="39">
        <f t="shared" si="2"/>
        <v>220680.22889224059</v>
      </c>
      <c r="K37"/>
      <c r="L37" s="6">
        <v>2045</v>
      </c>
      <c r="M37" s="36">
        <f t="shared" si="7"/>
        <v>148364.24776941756</v>
      </c>
      <c r="N37" s="37">
        <f t="shared" si="0"/>
        <v>0</v>
      </c>
      <c r="O37" s="37">
        <v>0</v>
      </c>
      <c r="P37" s="37">
        <f t="shared" si="8"/>
        <v>148364.24776941756</v>
      </c>
      <c r="Q37" s="38">
        <v>0.02</v>
      </c>
      <c r="R37" s="37">
        <f t="shared" si="9"/>
        <v>2967.2849553883511</v>
      </c>
      <c r="S37" s="39">
        <f t="shared" si="10"/>
        <v>151331.5327248059</v>
      </c>
    </row>
    <row r="38" spans="1:19" x14ac:dyDescent="0.25">
      <c r="A38" s="6">
        <v>2046</v>
      </c>
      <c r="B38" s="48">
        <f>'Cost Source Tab'!AU38</f>
        <v>7728.8019944387397</v>
      </c>
      <c r="D38" s="36">
        <f t="shared" si="4"/>
        <v>220680.22889224059</v>
      </c>
      <c r="E38" s="37">
        <f t="shared" si="1"/>
        <v>7728.8019944387397</v>
      </c>
      <c r="F38" s="37">
        <v>0</v>
      </c>
      <c r="G38" s="37">
        <f t="shared" si="5"/>
        <v>216815.82789502121</v>
      </c>
      <c r="H38" s="38">
        <v>0.02</v>
      </c>
      <c r="I38" s="37">
        <f t="shared" si="6"/>
        <v>4336.3165579004244</v>
      </c>
      <c r="J38" s="39">
        <f t="shared" si="2"/>
        <v>217287.74345570226</v>
      </c>
      <c r="K38"/>
      <c r="L38" s="6">
        <v>2046</v>
      </c>
      <c r="M38" s="36">
        <f t="shared" si="7"/>
        <v>151331.5327248059</v>
      </c>
      <c r="N38" s="37">
        <f t="shared" si="0"/>
        <v>0</v>
      </c>
      <c r="O38" s="37">
        <v>0</v>
      </c>
      <c r="P38" s="37">
        <f t="shared" si="8"/>
        <v>151331.5327248059</v>
      </c>
      <c r="Q38" s="38">
        <v>0.02</v>
      </c>
      <c r="R38" s="37">
        <f t="shared" si="9"/>
        <v>3026.630654496118</v>
      </c>
      <c r="S38" s="39">
        <f t="shared" si="10"/>
        <v>154358.16337930202</v>
      </c>
    </row>
    <row r="39" spans="1:19" x14ac:dyDescent="0.25">
      <c r="A39" s="6">
        <v>2047</v>
      </c>
      <c r="B39" s="48">
        <f>'Cost Source Tab'!AU39</f>
        <v>7728.8019944387397</v>
      </c>
      <c r="D39" s="36">
        <f t="shared" si="4"/>
        <v>217287.74345570226</v>
      </c>
      <c r="E39" s="37">
        <f t="shared" si="1"/>
        <v>7728.8019944387397</v>
      </c>
      <c r="F39" s="37">
        <v>0</v>
      </c>
      <c r="G39" s="37">
        <f t="shared" si="5"/>
        <v>213423.34245848289</v>
      </c>
      <c r="H39" s="38">
        <v>0.02</v>
      </c>
      <c r="I39" s="37">
        <f t="shared" si="6"/>
        <v>4268.4668491696575</v>
      </c>
      <c r="J39" s="39">
        <f t="shared" si="2"/>
        <v>213827.40831043318</v>
      </c>
      <c r="K39"/>
      <c r="L39" s="6">
        <v>2047</v>
      </c>
      <c r="M39" s="36">
        <f t="shared" si="7"/>
        <v>154358.16337930202</v>
      </c>
      <c r="N39" s="37">
        <f t="shared" si="0"/>
        <v>0</v>
      </c>
      <c r="O39" s="37">
        <v>0</v>
      </c>
      <c r="P39" s="37">
        <f t="shared" si="8"/>
        <v>154358.16337930202</v>
      </c>
      <c r="Q39" s="38">
        <v>0.02</v>
      </c>
      <c r="R39" s="37">
        <f t="shared" si="9"/>
        <v>3087.1632675860405</v>
      </c>
      <c r="S39" s="39">
        <f t="shared" si="10"/>
        <v>157445.32664688805</v>
      </c>
    </row>
    <row r="40" spans="1:19" x14ac:dyDescent="0.25">
      <c r="A40" s="6">
        <v>2048</v>
      </c>
      <c r="B40" s="48">
        <f>'Cost Source Tab'!AU40</f>
        <v>7798.580191683779</v>
      </c>
      <c r="D40" s="36">
        <f t="shared" si="4"/>
        <v>213827.40831043318</v>
      </c>
      <c r="E40" s="37">
        <f t="shared" si="1"/>
        <v>7798.580191683779</v>
      </c>
      <c r="F40" s="37">
        <v>0</v>
      </c>
      <c r="G40" s="37">
        <f t="shared" si="5"/>
        <v>209928.11821459129</v>
      </c>
      <c r="H40" s="38">
        <v>0.02</v>
      </c>
      <c r="I40" s="37">
        <f t="shared" si="6"/>
        <v>4198.5623642918263</v>
      </c>
      <c r="J40" s="39">
        <f t="shared" si="2"/>
        <v>210227.39048304124</v>
      </c>
      <c r="K40"/>
      <c r="L40" s="6">
        <v>2048</v>
      </c>
      <c r="M40" s="36">
        <f t="shared" si="7"/>
        <v>157445.32664688805</v>
      </c>
      <c r="N40" s="37">
        <f t="shared" si="0"/>
        <v>0</v>
      </c>
      <c r="O40" s="37">
        <v>0</v>
      </c>
      <c r="P40" s="37">
        <f t="shared" si="8"/>
        <v>157445.32664688805</v>
      </c>
      <c r="Q40" s="38">
        <v>0.02</v>
      </c>
      <c r="R40" s="37">
        <f t="shared" si="9"/>
        <v>3148.9065329377609</v>
      </c>
      <c r="S40" s="39">
        <f t="shared" si="10"/>
        <v>160594.23317982579</v>
      </c>
    </row>
    <row r="41" spans="1:19" x14ac:dyDescent="0.25">
      <c r="A41" s="6">
        <v>2049</v>
      </c>
      <c r="B41" s="48">
        <f>'Cost Source Tab'!AU41</f>
        <v>7728.8019944387397</v>
      </c>
      <c r="D41" s="36">
        <f t="shared" si="4"/>
        <v>210227.39048304124</v>
      </c>
      <c r="E41" s="37">
        <f t="shared" si="1"/>
        <v>7728.8019944387397</v>
      </c>
      <c r="F41" s="37">
        <v>0</v>
      </c>
      <c r="G41" s="37">
        <f t="shared" si="5"/>
        <v>206362.98948582186</v>
      </c>
      <c r="H41" s="38">
        <v>0.02</v>
      </c>
      <c r="I41" s="37">
        <f t="shared" si="6"/>
        <v>4127.2597897164369</v>
      </c>
      <c r="J41" s="39">
        <f t="shared" si="2"/>
        <v>206625.84827831891</v>
      </c>
      <c r="K41"/>
      <c r="L41" s="6">
        <v>2049</v>
      </c>
      <c r="M41" s="36">
        <f t="shared" si="7"/>
        <v>160594.23317982579</v>
      </c>
      <c r="N41" s="37">
        <f t="shared" si="0"/>
        <v>0</v>
      </c>
      <c r="O41" s="37">
        <v>0</v>
      </c>
      <c r="P41" s="37">
        <f t="shared" si="8"/>
        <v>160594.23317982579</v>
      </c>
      <c r="Q41" s="38">
        <v>0.02</v>
      </c>
      <c r="R41" s="37">
        <f t="shared" si="9"/>
        <v>3211.884663596516</v>
      </c>
      <c r="S41" s="39">
        <f t="shared" si="10"/>
        <v>163806.11784342231</v>
      </c>
    </row>
    <row r="42" spans="1:19" x14ac:dyDescent="0.25">
      <c r="A42" s="6">
        <v>2050</v>
      </c>
      <c r="B42" s="48">
        <f>'Cost Source Tab'!AU42</f>
        <v>7728.8019944387397</v>
      </c>
      <c r="D42" s="36">
        <f t="shared" si="4"/>
        <v>206625.84827831891</v>
      </c>
      <c r="E42" s="37">
        <f t="shared" si="1"/>
        <v>7728.8019944387397</v>
      </c>
      <c r="F42" s="37">
        <v>0</v>
      </c>
      <c r="G42" s="37">
        <f t="shared" si="5"/>
        <v>202761.44728109954</v>
      </c>
      <c r="H42" s="38">
        <v>0.02</v>
      </c>
      <c r="I42" s="37">
        <f t="shared" si="6"/>
        <v>4055.228945621991</v>
      </c>
      <c r="J42" s="39">
        <f t="shared" si="2"/>
        <v>202952.27522950215</v>
      </c>
      <c r="K42"/>
      <c r="L42" s="6">
        <v>2050</v>
      </c>
      <c r="M42" s="36">
        <f t="shared" si="7"/>
        <v>163806.11784342231</v>
      </c>
      <c r="N42" s="37">
        <f t="shared" si="0"/>
        <v>0</v>
      </c>
      <c r="O42" s="37">
        <v>0</v>
      </c>
      <c r="P42" s="37">
        <f t="shared" si="8"/>
        <v>163806.11784342231</v>
      </c>
      <c r="Q42" s="38">
        <v>0.02</v>
      </c>
      <c r="R42" s="37">
        <f t="shared" si="9"/>
        <v>3276.1223568684463</v>
      </c>
      <c r="S42" s="39">
        <f t="shared" si="10"/>
        <v>167082.24020029075</v>
      </c>
    </row>
    <row r="43" spans="1:19" x14ac:dyDescent="0.25">
      <c r="A43" s="6">
        <v>2051</v>
      </c>
      <c r="B43" s="48">
        <f>'Cost Source Tab'!AU43</f>
        <v>7778.8019944387397</v>
      </c>
      <c r="D43" s="36">
        <f t="shared" si="4"/>
        <v>202952.27522950215</v>
      </c>
      <c r="E43" s="37">
        <f t="shared" si="1"/>
        <v>7778.8019944387397</v>
      </c>
      <c r="F43" s="37">
        <v>0</v>
      </c>
      <c r="G43" s="37">
        <f t="shared" si="5"/>
        <v>199062.87423228277</v>
      </c>
      <c r="H43" s="38">
        <v>0.02</v>
      </c>
      <c r="I43" s="37">
        <f t="shared" si="6"/>
        <v>3981.2574846456555</v>
      </c>
      <c r="J43" s="39">
        <f t="shared" si="2"/>
        <v>199154.73071970907</v>
      </c>
      <c r="K43"/>
      <c r="L43" s="6">
        <v>2051</v>
      </c>
      <c r="M43" s="36">
        <f t="shared" si="7"/>
        <v>167082.24020029075</v>
      </c>
      <c r="N43" s="37">
        <f t="shared" si="0"/>
        <v>0</v>
      </c>
      <c r="O43" s="37">
        <v>0</v>
      </c>
      <c r="P43" s="37">
        <f t="shared" si="8"/>
        <v>167082.24020029075</v>
      </c>
      <c r="Q43" s="38">
        <v>0.02</v>
      </c>
      <c r="R43" s="37">
        <f t="shared" si="9"/>
        <v>3341.6448040058149</v>
      </c>
      <c r="S43" s="39">
        <f t="shared" si="10"/>
        <v>170423.88500429655</v>
      </c>
    </row>
    <row r="44" spans="1:19" x14ac:dyDescent="0.25">
      <c r="A44" s="6">
        <v>2052</v>
      </c>
      <c r="B44" s="48">
        <f>'Cost Source Tab'!AU44</f>
        <v>7748.580191683779</v>
      </c>
      <c r="D44" s="36">
        <f t="shared" si="4"/>
        <v>199154.73071970907</v>
      </c>
      <c r="E44" s="37">
        <f t="shared" si="1"/>
        <v>7748.580191683779</v>
      </c>
      <c r="F44" s="37">
        <v>0</v>
      </c>
      <c r="G44" s="37">
        <f t="shared" si="5"/>
        <v>195280.44062386718</v>
      </c>
      <c r="H44" s="38">
        <v>0.02</v>
      </c>
      <c r="I44" s="37">
        <f t="shared" si="6"/>
        <v>3905.6088124773437</v>
      </c>
      <c r="J44" s="39">
        <f t="shared" si="2"/>
        <v>195311.75934050264</v>
      </c>
      <c r="K44"/>
      <c r="L44" s="6">
        <v>2052</v>
      </c>
      <c r="M44" s="36">
        <f t="shared" si="7"/>
        <v>170423.88500429655</v>
      </c>
      <c r="N44" s="37">
        <f t="shared" si="0"/>
        <v>0</v>
      </c>
      <c r="O44" s="37">
        <v>0</v>
      </c>
      <c r="P44" s="37">
        <f t="shared" si="8"/>
        <v>170423.88500429655</v>
      </c>
      <c r="Q44" s="38">
        <v>0.02</v>
      </c>
      <c r="R44" s="37">
        <f t="shared" si="9"/>
        <v>3408.4777000859312</v>
      </c>
      <c r="S44" s="39">
        <f t="shared" si="10"/>
        <v>173832.36270438248</v>
      </c>
    </row>
    <row r="45" spans="1:19" x14ac:dyDescent="0.25">
      <c r="A45" s="6">
        <v>2053</v>
      </c>
      <c r="B45" s="48">
        <f>'Cost Source Tab'!AU45</f>
        <v>3582.6193302026286</v>
      </c>
      <c r="D45" s="36">
        <f t="shared" si="4"/>
        <v>195311.75934050264</v>
      </c>
      <c r="E45" s="37">
        <f t="shared" si="1"/>
        <v>3582.6193302026286</v>
      </c>
      <c r="F45" s="37">
        <v>0</v>
      </c>
      <c r="G45" s="37">
        <f t="shared" si="5"/>
        <v>193520.44967540132</v>
      </c>
      <c r="H45" s="38">
        <v>0.02</v>
      </c>
      <c r="I45" s="37">
        <f t="shared" si="6"/>
        <v>3870.4089935080265</v>
      </c>
      <c r="J45" s="39">
        <f t="shared" si="2"/>
        <v>195599.54900380803</v>
      </c>
      <c r="K45"/>
      <c r="L45" s="6">
        <v>2053</v>
      </c>
      <c r="M45" s="36">
        <f t="shared" si="7"/>
        <v>173832.36270438248</v>
      </c>
      <c r="N45" s="37">
        <f t="shared" si="0"/>
        <v>0</v>
      </c>
      <c r="O45" s="37">
        <v>0</v>
      </c>
      <c r="P45" s="37">
        <f t="shared" si="8"/>
        <v>173832.36270438248</v>
      </c>
      <c r="Q45" s="38">
        <v>0.02</v>
      </c>
      <c r="R45" s="37">
        <f t="shared" si="9"/>
        <v>3476.6472540876498</v>
      </c>
      <c r="S45" s="39">
        <f t="shared" si="10"/>
        <v>177309.00995847012</v>
      </c>
    </row>
    <row r="46" spans="1:19" x14ac:dyDescent="0.25">
      <c r="A46" s="6">
        <v>2054</v>
      </c>
      <c r="B46" s="48">
        <f>'Cost Source Tab'!AU46</f>
        <v>3632.6193302026286</v>
      </c>
      <c r="D46" s="36">
        <f t="shared" si="4"/>
        <v>195599.54900380803</v>
      </c>
      <c r="E46" s="37">
        <f t="shared" si="1"/>
        <v>3632.6193302026286</v>
      </c>
      <c r="F46" s="37">
        <v>0</v>
      </c>
      <c r="G46" s="37">
        <f t="shared" si="5"/>
        <v>193783.23933870671</v>
      </c>
      <c r="H46" s="38">
        <v>0.02</v>
      </c>
      <c r="I46" s="37">
        <f t="shared" si="6"/>
        <v>3875.6647867741344</v>
      </c>
      <c r="J46" s="39">
        <f t="shared" si="2"/>
        <v>195842.59446037954</v>
      </c>
      <c r="K46"/>
      <c r="L46" s="6">
        <v>2054</v>
      </c>
      <c r="M46" s="36">
        <f t="shared" si="7"/>
        <v>177309.00995847012</v>
      </c>
      <c r="N46" s="37">
        <f t="shared" si="0"/>
        <v>0</v>
      </c>
      <c r="O46" s="37">
        <v>0</v>
      </c>
      <c r="P46" s="37">
        <f t="shared" si="8"/>
        <v>177309.00995847012</v>
      </c>
      <c r="Q46" s="38">
        <v>0.02</v>
      </c>
      <c r="R46" s="37">
        <f t="shared" si="9"/>
        <v>3546.1801991694024</v>
      </c>
      <c r="S46" s="39">
        <f t="shared" si="10"/>
        <v>180855.19015763953</v>
      </c>
    </row>
    <row r="47" spans="1:19" x14ac:dyDescent="0.25">
      <c r="A47" s="6">
        <v>2055</v>
      </c>
      <c r="B47" s="48">
        <f>'Cost Source Tab'!AU47</f>
        <v>3582.6193302026286</v>
      </c>
      <c r="D47" s="36">
        <f t="shared" si="4"/>
        <v>195842.59446037954</v>
      </c>
      <c r="E47" s="37">
        <f t="shared" si="1"/>
        <v>3582.6193302026286</v>
      </c>
      <c r="F47" s="37">
        <v>0</v>
      </c>
      <c r="G47" s="37">
        <f t="shared" si="5"/>
        <v>194051.28479527822</v>
      </c>
      <c r="H47" s="38">
        <v>0.02</v>
      </c>
      <c r="I47" s="37">
        <f t="shared" si="6"/>
        <v>3881.0256959055646</v>
      </c>
      <c r="J47" s="39">
        <f t="shared" si="2"/>
        <v>196141.00082608245</v>
      </c>
      <c r="K47"/>
      <c r="L47" s="6">
        <v>2055</v>
      </c>
      <c r="M47" s="36">
        <f t="shared" si="7"/>
        <v>180855.19015763953</v>
      </c>
      <c r="N47" s="37">
        <f t="shared" si="0"/>
        <v>0</v>
      </c>
      <c r="O47" s="37">
        <v>0</v>
      </c>
      <c r="P47" s="37">
        <f t="shared" si="8"/>
        <v>180855.19015763953</v>
      </c>
      <c r="Q47" s="38">
        <v>0.02</v>
      </c>
      <c r="R47" s="37">
        <f t="shared" si="9"/>
        <v>3617.1038031527905</v>
      </c>
      <c r="S47" s="39">
        <f t="shared" si="10"/>
        <v>184472.29396079233</v>
      </c>
    </row>
    <row r="48" spans="1:19" x14ac:dyDescent="0.25">
      <c r="A48" s="6">
        <v>2056</v>
      </c>
      <c r="B48" s="48">
        <f>'Cost Source Tab'!AU48</f>
        <v>3591.4311091894851</v>
      </c>
      <c r="D48" s="36">
        <f t="shared" si="4"/>
        <v>196141.00082608245</v>
      </c>
      <c r="E48" s="37">
        <f t="shared" si="1"/>
        <v>3591.4311091894851</v>
      </c>
      <c r="F48" s="37">
        <v>0</v>
      </c>
      <c r="G48" s="37">
        <f t="shared" si="5"/>
        <v>194345.28527148772</v>
      </c>
      <c r="H48" s="38">
        <v>0.02</v>
      </c>
      <c r="I48" s="37">
        <f t="shared" si="6"/>
        <v>3886.9057054297546</v>
      </c>
      <c r="J48" s="39">
        <f t="shared" si="2"/>
        <v>196436.47542232272</v>
      </c>
      <c r="K48"/>
      <c r="L48" s="6">
        <v>2056</v>
      </c>
      <c r="M48" s="36">
        <f t="shared" si="7"/>
        <v>184472.29396079233</v>
      </c>
      <c r="N48" s="37">
        <f t="shared" si="0"/>
        <v>0</v>
      </c>
      <c r="O48" s="37">
        <v>0</v>
      </c>
      <c r="P48" s="37">
        <f t="shared" si="8"/>
        <v>184472.29396079233</v>
      </c>
      <c r="Q48" s="38">
        <v>0.02</v>
      </c>
      <c r="R48" s="37">
        <f t="shared" si="9"/>
        <v>3689.4458792158466</v>
      </c>
      <c r="S48" s="39">
        <f t="shared" si="10"/>
        <v>188161.73984000817</v>
      </c>
    </row>
    <row r="49" spans="1:19" x14ac:dyDescent="0.25">
      <c r="A49" s="6">
        <v>2057</v>
      </c>
      <c r="B49" s="48">
        <f>'Cost Source Tab'!AU49</f>
        <v>3632.6193302026286</v>
      </c>
      <c r="D49" s="36">
        <f t="shared" si="4"/>
        <v>196436.47542232272</v>
      </c>
      <c r="E49" s="37">
        <f t="shared" si="1"/>
        <v>3632.6193302026286</v>
      </c>
      <c r="F49" s="37">
        <v>0</v>
      </c>
      <c r="G49" s="37">
        <f t="shared" si="5"/>
        <v>194620.1657572214</v>
      </c>
      <c r="H49" s="38">
        <v>0.02</v>
      </c>
      <c r="I49" s="37">
        <f t="shared" si="6"/>
        <v>3892.4033151444282</v>
      </c>
      <c r="J49" s="39">
        <f t="shared" si="2"/>
        <v>196696.2594072645</v>
      </c>
      <c r="K49"/>
      <c r="L49" s="6">
        <v>2057</v>
      </c>
      <c r="M49" s="36">
        <f t="shared" si="7"/>
        <v>188161.73984000817</v>
      </c>
      <c r="N49" s="37">
        <f t="shared" si="0"/>
        <v>0</v>
      </c>
      <c r="O49" s="37">
        <v>0</v>
      </c>
      <c r="P49" s="37">
        <f t="shared" si="8"/>
        <v>188161.73984000817</v>
      </c>
      <c r="Q49" s="38">
        <v>0.02</v>
      </c>
      <c r="R49" s="37">
        <f t="shared" si="9"/>
        <v>3763.2347968001636</v>
      </c>
      <c r="S49" s="39">
        <f t="shared" si="10"/>
        <v>191924.97463680833</v>
      </c>
    </row>
    <row r="50" spans="1:19" x14ac:dyDescent="0.25">
      <c r="A50" s="6">
        <v>2058</v>
      </c>
      <c r="B50" s="48">
        <f>'Cost Source Tab'!AU50</f>
        <v>3582.6193302026286</v>
      </c>
      <c r="D50" s="36">
        <f t="shared" si="4"/>
        <v>196696.2594072645</v>
      </c>
      <c r="E50" s="37">
        <f t="shared" si="1"/>
        <v>3582.6193302026286</v>
      </c>
      <c r="F50" s="37">
        <v>0</v>
      </c>
      <c r="G50" s="37">
        <f t="shared" si="5"/>
        <v>194904.94974216318</v>
      </c>
      <c r="H50" s="38">
        <v>0.02</v>
      </c>
      <c r="I50" s="37">
        <f t="shared" si="6"/>
        <v>3898.0989948432639</v>
      </c>
      <c r="J50" s="39">
        <f t="shared" si="2"/>
        <v>197011.73907190512</v>
      </c>
      <c r="K50"/>
      <c r="L50" s="6">
        <v>2058</v>
      </c>
      <c r="M50" s="36">
        <f t="shared" si="7"/>
        <v>191924.97463680833</v>
      </c>
      <c r="N50" s="37">
        <f t="shared" si="0"/>
        <v>0</v>
      </c>
      <c r="O50" s="37">
        <v>0</v>
      </c>
      <c r="P50" s="37">
        <f t="shared" si="8"/>
        <v>191924.97463680833</v>
      </c>
      <c r="Q50" s="38">
        <v>0.02</v>
      </c>
      <c r="R50" s="37">
        <f t="shared" si="9"/>
        <v>3838.4994927361668</v>
      </c>
      <c r="S50" s="39">
        <f t="shared" si="10"/>
        <v>195763.47412954448</v>
      </c>
    </row>
    <row r="51" spans="1:19" x14ac:dyDescent="0.25">
      <c r="A51" s="6">
        <v>2059</v>
      </c>
      <c r="B51" s="48">
        <f>'Cost Source Tab'!AU51</f>
        <v>3582.6193302026286</v>
      </c>
      <c r="D51" s="36">
        <f t="shared" si="4"/>
        <v>197011.73907190512</v>
      </c>
      <c r="E51" s="37">
        <f t="shared" si="1"/>
        <v>3582.6193302026286</v>
      </c>
      <c r="F51" s="37">
        <v>0</v>
      </c>
      <c r="G51" s="37">
        <f t="shared" si="5"/>
        <v>195220.4294068038</v>
      </c>
      <c r="H51" s="38">
        <v>0.02</v>
      </c>
      <c r="I51" s="37">
        <f t="shared" si="6"/>
        <v>3904.4085881360761</v>
      </c>
      <c r="J51" s="39">
        <f t="shared" si="2"/>
        <v>197333.52832983856</v>
      </c>
      <c r="K51"/>
      <c r="L51" s="6">
        <v>2059</v>
      </c>
      <c r="M51" s="36">
        <f t="shared" si="7"/>
        <v>195763.47412954448</v>
      </c>
      <c r="N51" s="37">
        <f t="shared" si="0"/>
        <v>0</v>
      </c>
      <c r="O51" s="37">
        <v>0</v>
      </c>
      <c r="P51" s="37">
        <f t="shared" si="8"/>
        <v>195763.47412954448</v>
      </c>
      <c r="Q51" s="38">
        <v>0.02</v>
      </c>
      <c r="R51" s="37">
        <f t="shared" si="9"/>
        <v>3915.2694825908898</v>
      </c>
      <c r="S51" s="39">
        <f t="shared" si="10"/>
        <v>199678.74361213538</v>
      </c>
    </row>
    <row r="52" spans="1:19" x14ac:dyDescent="0.25">
      <c r="A52" s="6">
        <v>2060</v>
      </c>
      <c r="B52" s="48">
        <f>'Cost Source Tab'!AU52</f>
        <v>3641.4311091894851</v>
      </c>
      <c r="D52" s="36">
        <f t="shared" si="4"/>
        <v>197333.52832983856</v>
      </c>
      <c r="E52" s="37">
        <f t="shared" si="1"/>
        <v>3641.4311091894851</v>
      </c>
      <c r="F52" s="37">
        <v>0</v>
      </c>
      <c r="G52" s="37">
        <f t="shared" si="5"/>
        <v>195512.81277524383</v>
      </c>
      <c r="H52" s="38">
        <v>0.02</v>
      </c>
      <c r="I52" s="37">
        <f t="shared" si="6"/>
        <v>3910.2562555048767</v>
      </c>
      <c r="J52" s="39">
        <f t="shared" si="2"/>
        <v>197602.35347615395</v>
      </c>
      <c r="K52"/>
      <c r="L52" s="6">
        <v>2060</v>
      </c>
      <c r="M52" s="36">
        <f t="shared" si="7"/>
        <v>199678.74361213538</v>
      </c>
      <c r="N52" s="37">
        <f t="shared" si="0"/>
        <v>0</v>
      </c>
      <c r="O52" s="37">
        <v>0</v>
      </c>
      <c r="P52" s="37">
        <f t="shared" si="8"/>
        <v>199678.74361213538</v>
      </c>
      <c r="Q52" s="38">
        <v>0.02</v>
      </c>
      <c r="R52" s="37">
        <f t="shared" si="9"/>
        <v>3993.5748722427079</v>
      </c>
      <c r="S52" s="39">
        <f t="shared" si="10"/>
        <v>203672.31848437808</v>
      </c>
    </row>
    <row r="53" spans="1:19" x14ac:dyDescent="0.25">
      <c r="A53" s="6">
        <v>2061</v>
      </c>
      <c r="B53" s="48">
        <f>'Cost Source Tab'!AU53</f>
        <v>3582.6193302026286</v>
      </c>
      <c r="D53" s="36">
        <f t="shared" si="4"/>
        <v>197602.35347615395</v>
      </c>
      <c r="E53" s="37">
        <f t="shared" si="1"/>
        <v>3582.6193302026286</v>
      </c>
      <c r="F53" s="37">
        <v>0</v>
      </c>
      <c r="G53" s="37">
        <f t="shared" si="5"/>
        <v>195811.04381105263</v>
      </c>
      <c r="H53" s="38">
        <v>0.02</v>
      </c>
      <c r="I53" s="37">
        <f t="shared" si="6"/>
        <v>3916.2208762210525</v>
      </c>
      <c r="J53" s="39">
        <f t="shared" si="2"/>
        <v>197935.95502217236</v>
      </c>
      <c r="K53"/>
      <c r="L53" s="6">
        <v>2061</v>
      </c>
      <c r="M53" s="36">
        <f t="shared" si="7"/>
        <v>203672.31848437808</v>
      </c>
      <c r="N53" s="37">
        <f t="shared" si="0"/>
        <v>0</v>
      </c>
      <c r="O53" s="37">
        <v>0</v>
      </c>
      <c r="P53" s="37">
        <f t="shared" si="8"/>
        <v>203672.31848437808</v>
      </c>
      <c r="Q53" s="38">
        <v>0.02</v>
      </c>
      <c r="R53" s="37">
        <f t="shared" si="9"/>
        <v>4073.4463696875614</v>
      </c>
      <c r="S53" s="39">
        <f t="shared" si="10"/>
        <v>207745.76485406564</v>
      </c>
    </row>
    <row r="54" spans="1:19" x14ac:dyDescent="0.25">
      <c r="A54" s="6">
        <v>2062</v>
      </c>
      <c r="B54" s="48">
        <f>'Cost Source Tab'!AU54</f>
        <v>3582.6193302026286</v>
      </c>
      <c r="D54" s="36">
        <f t="shared" si="4"/>
        <v>197935.95502217236</v>
      </c>
      <c r="E54" s="37">
        <f t="shared" si="1"/>
        <v>3582.6193302026286</v>
      </c>
      <c r="F54" s="37">
        <v>0</v>
      </c>
      <c r="G54" s="37">
        <f t="shared" si="5"/>
        <v>196144.64535707104</v>
      </c>
      <c r="H54" s="38">
        <v>0.02</v>
      </c>
      <c r="I54" s="37">
        <f t="shared" si="6"/>
        <v>3922.8929071414209</v>
      </c>
      <c r="J54" s="39">
        <f t="shared" si="2"/>
        <v>198276.22859911114</v>
      </c>
      <c r="K54"/>
      <c r="L54" s="6">
        <v>2062</v>
      </c>
      <c r="M54" s="36">
        <f t="shared" si="7"/>
        <v>207745.76485406564</v>
      </c>
      <c r="N54" s="37">
        <f t="shared" si="0"/>
        <v>0</v>
      </c>
      <c r="O54" s="37">
        <v>0</v>
      </c>
      <c r="P54" s="37">
        <f t="shared" si="8"/>
        <v>207745.76485406564</v>
      </c>
      <c r="Q54" s="38">
        <v>0.02</v>
      </c>
      <c r="R54" s="37">
        <f t="shared" si="9"/>
        <v>4154.9152970813129</v>
      </c>
      <c r="S54" s="39">
        <f t="shared" si="10"/>
        <v>211900.68015114695</v>
      </c>
    </row>
    <row r="55" spans="1:19" x14ac:dyDescent="0.25">
      <c r="A55" s="6">
        <v>2063</v>
      </c>
      <c r="B55" s="48">
        <f>'Cost Source Tab'!AU55</f>
        <v>3632.6193302026286</v>
      </c>
      <c r="D55" s="36">
        <f t="shared" si="4"/>
        <v>198276.22859911114</v>
      </c>
      <c r="E55" s="37">
        <f t="shared" si="1"/>
        <v>3632.6193302026286</v>
      </c>
      <c r="F55" s="37">
        <v>0</v>
      </c>
      <c r="G55" s="37">
        <f t="shared" si="5"/>
        <v>196459.91893400982</v>
      </c>
      <c r="H55" s="38">
        <v>0.02</v>
      </c>
      <c r="I55" s="37">
        <f t="shared" si="6"/>
        <v>3929.1983786801966</v>
      </c>
      <c r="J55" s="39">
        <f t="shared" si="2"/>
        <v>198572.80764758869</v>
      </c>
      <c r="K55"/>
      <c r="L55" s="6">
        <v>2063</v>
      </c>
      <c r="M55" s="36">
        <f t="shared" si="7"/>
        <v>211900.68015114695</v>
      </c>
      <c r="N55" s="37">
        <f t="shared" si="0"/>
        <v>0</v>
      </c>
      <c r="O55" s="37">
        <v>0</v>
      </c>
      <c r="P55" s="37">
        <f t="shared" si="8"/>
        <v>211900.68015114695</v>
      </c>
      <c r="Q55" s="38">
        <v>0.02</v>
      </c>
      <c r="R55" s="37">
        <f t="shared" si="9"/>
        <v>4238.0136030229387</v>
      </c>
      <c r="S55" s="39">
        <f t="shared" si="10"/>
        <v>216138.69375416989</v>
      </c>
    </row>
    <row r="56" spans="1:19" x14ac:dyDescent="0.25">
      <c r="A56" s="6">
        <v>2064</v>
      </c>
      <c r="B56" s="48">
        <f>'Cost Source Tab'!AU56</f>
        <v>3591.4311091894851</v>
      </c>
      <c r="D56" s="36">
        <f t="shared" si="4"/>
        <v>198572.80764758869</v>
      </c>
      <c r="E56" s="37">
        <f t="shared" si="1"/>
        <v>3591.4311091894851</v>
      </c>
      <c r="F56" s="37">
        <v>0</v>
      </c>
      <c r="G56" s="37">
        <f t="shared" si="5"/>
        <v>196777.09209299396</v>
      </c>
      <c r="H56" s="38">
        <v>0.02</v>
      </c>
      <c r="I56" s="37">
        <f t="shared" si="6"/>
        <v>3935.5418418598792</v>
      </c>
      <c r="J56" s="39">
        <f t="shared" si="2"/>
        <v>198916.91838025907</v>
      </c>
      <c r="K56"/>
      <c r="L56" s="6">
        <v>2064</v>
      </c>
      <c r="M56" s="36">
        <f t="shared" si="7"/>
        <v>216138.69375416989</v>
      </c>
      <c r="N56" s="37">
        <f t="shared" si="0"/>
        <v>0</v>
      </c>
      <c r="O56" s="37">
        <v>0</v>
      </c>
      <c r="P56" s="37">
        <f t="shared" si="8"/>
        <v>216138.69375416989</v>
      </c>
      <c r="Q56" s="38">
        <v>0.02</v>
      </c>
      <c r="R56" s="37">
        <f t="shared" si="9"/>
        <v>4322.7738750833978</v>
      </c>
      <c r="S56" s="39">
        <f t="shared" si="10"/>
        <v>220461.46762925328</v>
      </c>
    </row>
    <row r="57" spans="1:19" x14ac:dyDescent="0.25">
      <c r="A57" s="6">
        <v>2065</v>
      </c>
      <c r="B57" s="48">
        <f>'Cost Source Tab'!AU57</f>
        <v>3582.6193302026286</v>
      </c>
      <c r="D57" s="36">
        <f t="shared" si="4"/>
        <v>198916.91838025907</v>
      </c>
      <c r="E57" s="37">
        <f t="shared" si="1"/>
        <v>3582.6193302026286</v>
      </c>
      <c r="F57" s="37">
        <v>0</v>
      </c>
      <c r="G57" s="37">
        <f t="shared" si="5"/>
        <v>197125.60871515775</v>
      </c>
      <c r="H57" s="38">
        <v>0.02</v>
      </c>
      <c r="I57" s="37">
        <f t="shared" si="6"/>
        <v>3942.512174303155</v>
      </c>
      <c r="J57" s="39">
        <f t="shared" si="2"/>
        <v>199276.81122435958</v>
      </c>
      <c r="K57"/>
      <c r="L57" s="6">
        <v>2065</v>
      </c>
      <c r="M57" s="36">
        <f t="shared" si="7"/>
        <v>220461.46762925328</v>
      </c>
      <c r="N57" s="37">
        <f t="shared" si="0"/>
        <v>0</v>
      </c>
      <c r="O57" s="37">
        <v>0</v>
      </c>
      <c r="P57" s="37">
        <f t="shared" si="8"/>
        <v>220461.46762925328</v>
      </c>
      <c r="Q57" s="38">
        <v>0.02</v>
      </c>
      <c r="R57" s="37">
        <f t="shared" si="9"/>
        <v>4409.2293525850655</v>
      </c>
      <c r="S57" s="39">
        <f t="shared" si="10"/>
        <v>224870.69698183835</v>
      </c>
    </row>
    <row r="58" spans="1:19" x14ac:dyDescent="0.25">
      <c r="A58" s="6">
        <v>2066</v>
      </c>
      <c r="B58" s="48">
        <f>'Cost Source Tab'!AU58</f>
        <v>3632.6193302026286</v>
      </c>
      <c r="D58" s="36">
        <f t="shared" si="4"/>
        <v>199276.81122435958</v>
      </c>
      <c r="E58" s="37">
        <f t="shared" si="1"/>
        <v>3632.6193302026286</v>
      </c>
      <c r="F58" s="37">
        <v>0</v>
      </c>
      <c r="G58" s="37">
        <f t="shared" si="5"/>
        <v>197460.50155925826</v>
      </c>
      <c r="H58" s="38">
        <v>0.02</v>
      </c>
      <c r="I58" s="37">
        <f t="shared" si="6"/>
        <v>3949.2100311851655</v>
      </c>
      <c r="J58" s="39">
        <f t="shared" si="2"/>
        <v>199593.4019253421</v>
      </c>
      <c r="K58"/>
      <c r="L58" s="6">
        <v>2066</v>
      </c>
      <c r="M58" s="36">
        <f t="shared" si="7"/>
        <v>224870.69698183835</v>
      </c>
      <c r="N58" s="37">
        <f t="shared" si="0"/>
        <v>0</v>
      </c>
      <c r="O58" s="37">
        <v>0</v>
      </c>
      <c r="P58" s="37">
        <f t="shared" si="8"/>
        <v>224870.69698183835</v>
      </c>
      <c r="Q58" s="38">
        <v>0.02</v>
      </c>
      <c r="R58" s="37">
        <f t="shared" si="9"/>
        <v>4497.4139396367673</v>
      </c>
      <c r="S58" s="39">
        <f t="shared" si="10"/>
        <v>229368.1109214751</v>
      </c>
    </row>
    <row r="59" spans="1:19" x14ac:dyDescent="0.25">
      <c r="A59" s="6">
        <v>2067</v>
      </c>
      <c r="B59" s="48">
        <f>'Cost Source Tab'!AU59</f>
        <v>3582.6193302026286</v>
      </c>
      <c r="D59" s="36">
        <f t="shared" si="4"/>
        <v>199593.4019253421</v>
      </c>
      <c r="E59" s="37">
        <f t="shared" si="1"/>
        <v>3582.6193302026286</v>
      </c>
      <c r="F59" s="37">
        <v>0</v>
      </c>
      <c r="G59" s="37">
        <f t="shared" si="5"/>
        <v>197802.09226024078</v>
      </c>
      <c r="H59" s="38">
        <v>0.02</v>
      </c>
      <c r="I59" s="37">
        <f t="shared" si="6"/>
        <v>3956.0418452048157</v>
      </c>
      <c r="J59" s="39">
        <f t="shared" si="2"/>
        <v>199966.82444034427</v>
      </c>
      <c r="K59"/>
      <c r="L59" s="6">
        <v>2067</v>
      </c>
      <c r="M59" s="36">
        <f t="shared" si="7"/>
        <v>229368.1109214751</v>
      </c>
      <c r="N59" s="37">
        <f t="shared" si="0"/>
        <v>0</v>
      </c>
      <c r="O59" s="37">
        <v>0</v>
      </c>
      <c r="P59" s="37">
        <f t="shared" si="8"/>
        <v>229368.1109214751</v>
      </c>
      <c r="Q59" s="38">
        <v>0.02</v>
      </c>
      <c r="R59" s="37">
        <f t="shared" si="9"/>
        <v>4587.3622184295018</v>
      </c>
      <c r="S59" s="39">
        <f t="shared" si="10"/>
        <v>233955.47313990461</v>
      </c>
    </row>
    <row r="60" spans="1:19" x14ac:dyDescent="0.25">
      <c r="A60" s="6">
        <v>2068</v>
      </c>
      <c r="B60" s="48">
        <f>'Cost Source Tab'!AU60</f>
        <v>43276.665450000008</v>
      </c>
      <c r="D60" s="36">
        <f t="shared" si="4"/>
        <v>199966.82444034427</v>
      </c>
      <c r="E60" s="37">
        <f t="shared" si="1"/>
        <v>43276.665450000008</v>
      </c>
      <c r="F60" s="37">
        <v>0</v>
      </c>
      <c r="G60" s="37">
        <f t="shared" si="5"/>
        <v>178328.49171534425</v>
      </c>
      <c r="H60" s="38">
        <v>0.02</v>
      </c>
      <c r="I60" s="37">
        <f t="shared" si="6"/>
        <v>3566.5698343068852</v>
      </c>
      <c r="J60" s="39">
        <f t="shared" si="2"/>
        <v>160256.72882465116</v>
      </c>
      <c r="K60"/>
      <c r="L60" s="6">
        <v>2068</v>
      </c>
      <c r="M60" s="36">
        <f t="shared" si="7"/>
        <v>233955.47313990461</v>
      </c>
      <c r="N60" s="37">
        <f>IF(D60&gt;E60, 0,B60-E60)</f>
        <v>0</v>
      </c>
      <c r="O60" s="37">
        <v>0</v>
      </c>
      <c r="P60" s="37">
        <f t="shared" si="8"/>
        <v>233955.47313990461</v>
      </c>
      <c r="Q60" s="38">
        <v>0.02</v>
      </c>
      <c r="R60" s="37">
        <f t="shared" si="9"/>
        <v>4679.109462798092</v>
      </c>
      <c r="S60" s="39">
        <f t="shared" si="10"/>
        <v>238634.58260270269</v>
      </c>
    </row>
    <row r="61" spans="1:19" x14ac:dyDescent="0.25">
      <c r="A61" s="6">
        <v>2069</v>
      </c>
      <c r="B61" s="48">
        <f>'Cost Source Tab'!AU61</f>
        <v>92030.054280304554</v>
      </c>
      <c r="D61" s="36">
        <f t="shared" si="4"/>
        <v>160256.72882465116</v>
      </c>
      <c r="E61" s="37">
        <f t="shared" si="1"/>
        <v>92030.054280304554</v>
      </c>
      <c r="F61" s="37">
        <v>0</v>
      </c>
      <c r="G61" s="37">
        <f t="shared" si="5"/>
        <v>114241.70168449888</v>
      </c>
      <c r="H61" s="38">
        <v>0.02</v>
      </c>
      <c r="I61" s="37">
        <f t="shared" si="6"/>
        <v>2284.8340336899778</v>
      </c>
      <c r="J61" s="39">
        <f t="shared" si="2"/>
        <v>70511.508578036577</v>
      </c>
      <c r="K61"/>
      <c r="L61" s="6">
        <v>2069</v>
      </c>
      <c r="M61" s="36">
        <f t="shared" si="7"/>
        <v>238634.58260270269</v>
      </c>
      <c r="N61" s="37">
        <f t="shared" ref="N61:N68" si="11">IF(D61&gt;E61, 0,B61-E61)</f>
        <v>0</v>
      </c>
      <c r="O61" s="37">
        <v>0</v>
      </c>
      <c r="P61" s="37">
        <f t="shared" si="8"/>
        <v>238634.58260270269</v>
      </c>
      <c r="Q61" s="38">
        <v>0.02</v>
      </c>
      <c r="R61" s="37">
        <f t="shared" si="9"/>
        <v>4772.6916520540535</v>
      </c>
      <c r="S61" s="39">
        <f t="shared" si="10"/>
        <v>243407.27425475675</v>
      </c>
    </row>
    <row r="62" spans="1:19" x14ac:dyDescent="0.25">
      <c r="A62" s="6">
        <v>2070</v>
      </c>
      <c r="B62" s="48">
        <f>'Cost Source Tab'!AU62</f>
        <v>104518.79210655436</v>
      </c>
      <c r="D62" s="36">
        <f t="shared" si="4"/>
        <v>70511.508578036577</v>
      </c>
      <c r="E62" s="37">
        <f t="shared" si="1"/>
        <v>70511.508578036577</v>
      </c>
      <c r="F62" s="37">
        <v>0</v>
      </c>
      <c r="G62" s="37">
        <f t="shared" si="5"/>
        <v>35255.754289018289</v>
      </c>
      <c r="H62" s="38">
        <v>0.02</v>
      </c>
      <c r="I62" s="37">
        <f t="shared" si="6"/>
        <v>705.1150857803658</v>
      </c>
      <c r="J62" s="39">
        <f t="shared" si="2"/>
        <v>705.1150857803658</v>
      </c>
      <c r="K62"/>
      <c r="L62" s="6">
        <v>2070</v>
      </c>
      <c r="M62" s="36">
        <f t="shared" si="7"/>
        <v>243407.27425475675</v>
      </c>
      <c r="N62" s="37">
        <f t="shared" si="11"/>
        <v>34007.283528517786</v>
      </c>
      <c r="O62" s="37">
        <v>0</v>
      </c>
      <c r="P62" s="37">
        <f t="shared" si="8"/>
        <v>226403.63249049784</v>
      </c>
      <c r="Q62" s="38">
        <v>0.02</v>
      </c>
      <c r="R62" s="37">
        <f t="shared" si="9"/>
        <v>4528.0726498099566</v>
      </c>
      <c r="S62" s="39">
        <f t="shared" si="10"/>
        <v>213928.06337604893</v>
      </c>
    </row>
    <row r="63" spans="1:19" x14ac:dyDescent="0.25">
      <c r="A63" s="6">
        <v>2071</v>
      </c>
      <c r="B63" s="48">
        <f>'Cost Source Tab'!AU63</f>
        <v>84523.847791608467</v>
      </c>
      <c r="D63" s="36">
        <f t="shared" si="4"/>
        <v>705.1150857803658</v>
      </c>
      <c r="E63" s="37">
        <f t="shared" si="1"/>
        <v>705.1150857803658</v>
      </c>
      <c r="F63" s="37">
        <v>0</v>
      </c>
      <c r="G63" s="37">
        <f t="shared" si="5"/>
        <v>352.5575428901829</v>
      </c>
      <c r="H63" s="38">
        <v>0.02</v>
      </c>
      <c r="I63" s="37">
        <f t="shared" si="6"/>
        <v>7.0511508578036581</v>
      </c>
      <c r="J63" s="39">
        <f t="shared" si="2"/>
        <v>7.0511508578036581</v>
      </c>
      <c r="K63"/>
      <c r="L63" s="6">
        <v>2071</v>
      </c>
      <c r="M63" s="36">
        <f t="shared" si="7"/>
        <v>213928.06337604893</v>
      </c>
      <c r="N63" s="37">
        <f t="shared" si="11"/>
        <v>83818.732705828108</v>
      </c>
      <c r="O63" s="37">
        <v>0</v>
      </c>
      <c r="P63" s="37">
        <f t="shared" si="8"/>
        <v>172018.69702313488</v>
      </c>
      <c r="Q63" s="38">
        <v>0.02</v>
      </c>
      <c r="R63" s="37">
        <f t="shared" si="9"/>
        <v>3440.3739404626976</v>
      </c>
      <c r="S63" s="39">
        <f t="shared" si="10"/>
        <v>133549.70461068352</v>
      </c>
    </row>
    <row r="64" spans="1:19" x14ac:dyDescent="0.25">
      <c r="A64" s="6">
        <v>2072</v>
      </c>
      <c r="B64" s="48">
        <f>'Cost Source Tab'!AU64</f>
        <v>84953.007922544377</v>
      </c>
      <c r="D64" s="36">
        <f t="shared" si="4"/>
        <v>7.0511508578036581</v>
      </c>
      <c r="E64" s="37">
        <f t="shared" si="1"/>
        <v>7.0511508578036581</v>
      </c>
      <c r="F64" s="37">
        <v>0</v>
      </c>
      <c r="G64" s="37">
        <f t="shared" si="5"/>
        <v>3.5255754289018291</v>
      </c>
      <c r="H64" s="38">
        <v>0.02</v>
      </c>
      <c r="I64" s="37">
        <f t="shared" si="6"/>
        <v>7.0511508578036577E-2</v>
      </c>
      <c r="J64" s="39">
        <f t="shared" si="2"/>
        <v>7.0511508578036577E-2</v>
      </c>
      <c r="K64"/>
      <c r="L64" s="6">
        <v>2072</v>
      </c>
      <c r="M64" s="36">
        <f t="shared" si="7"/>
        <v>133549.70461068352</v>
      </c>
      <c r="N64" s="37">
        <f t="shared" si="11"/>
        <v>84945.956771686571</v>
      </c>
      <c r="O64" s="37">
        <v>0</v>
      </c>
      <c r="P64" s="37">
        <f t="shared" si="8"/>
        <v>91076.72622484024</v>
      </c>
      <c r="Q64" s="38">
        <v>0.02</v>
      </c>
      <c r="R64" s="37">
        <f t="shared" si="9"/>
        <v>1821.5345244968048</v>
      </c>
      <c r="S64" s="39">
        <f t="shared" si="10"/>
        <v>50425.282363493752</v>
      </c>
    </row>
    <row r="65" spans="1:19" x14ac:dyDescent="0.25">
      <c r="A65" s="6">
        <v>2073</v>
      </c>
      <c r="B65" s="48">
        <f>'Cost Source Tab'!AU65</f>
        <v>50138.947789164202</v>
      </c>
      <c r="D65" s="36">
        <f t="shared" si="4"/>
        <v>7.0511508578036577E-2</v>
      </c>
      <c r="E65" s="37">
        <f t="shared" si="1"/>
        <v>7.0511508578036577E-2</v>
      </c>
      <c r="F65" s="37">
        <v>0</v>
      </c>
      <c r="G65" s="37">
        <f t="shared" si="5"/>
        <v>3.5255754289018289E-2</v>
      </c>
      <c r="H65" s="38">
        <v>0.02</v>
      </c>
      <c r="I65" s="37">
        <f t="shared" si="6"/>
        <v>7.0511508578036575E-4</v>
      </c>
      <c r="J65" s="39">
        <f t="shared" si="2"/>
        <v>7.0511508578036575E-4</v>
      </c>
      <c r="K65"/>
      <c r="L65" s="6">
        <v>2073</v>
      </c>
      <c r="M65" s="36">
        <f t="shared" si="7"/>
        <v>50425.282363493752</v>
      </c>
      <c r="N65" s="37">
        <f t="shared" si="11"/>
        <v>50138.877277655622</v>
      </c>
      <c r="O65" s="37">
        <v>0</v>
      </c>
      <c r="P65" s="37">
        <f t="shared" si="8"/>
        <v>25355.843724665941</v>
      </c>
      <c r="Q65" s="38">
        <v>0.02</v>
      </c>
      <c r="R65" s="37">
        <f t="shared" si="9"/>
        <v>507.11687449331885</v>
      </c>
      <c r="S65" s="39">
        <f t="shared" si="10"/>
        <v>793.52196033144946</v>
      </c>
    </row>
    <row r="66" spans="1:19" x14ac:dyDescent="0.25">
      <c r="A66" s="6">
        <v>2074</v>
      </c>
      <c r="B66" s="48">
        <f>'Cost Source Tab'!AU66</f>
        <v>511.81760583941605</v>
      </c>
      <c r="D66" s="36">
        <f t="shared" si="4"/>
        <v>7.0511508578036575E-4</v>
      </c>
      <c r="E66" s="37">
        <f t="shared" si="1"/>
        <v>7.0511508578036575E-4</v>
      </c>
      <c r="F66" s="37">
        <v>0</v>
      </c>
      <c r="G66" s="37">
        <f t="shared" si="5"/>
        <v>3.5255754289018287E-4</v>
      </c>
      <c r="H66" s="38">
        <v>0.02</v>
      </c>
      <c r="I66" s="37">
        <f t="shared" si="6"/>
        <v>7.0511508578036575E-6</v>
      </c>
      <c r="J66" s="39">
        <f t="shared" si="2"/>
        <v>7.0511508578036575E-6</v>
      </c>
      <c r="K66"/>
      <c r="L66" s="6">
        <v>2074</v>
      </c>
      <c r="M66" s="36">
        <f t="shared" si="7"/>
        <v>793.52196033144946</v>
      </c>
      <c r="N66" s="37">
        <f t="shared" si="11"/>
        <v>511.81690072433025</v>
      </c>
      <c r="O66" s="37">
        <v>0</v>
      </c>
      <c r="P66" s="37">
        <f t="shared" si="8"/>
        <v>537.61350996928434</v>
      </c>
      <c r="Q66" s="38">
        <v>0.02</v>
      </c>
      <c r="R66" s="37">
        <f t="shared" si="9"/>
        <v>10.752270199385688</v>
      </c>
      <c r="S66" s="39">
        <f t="shared" si="10"/>
        <v>292.4573298065049</v>
      </c>
    </row>
    <row r="67" spans="1:19" x14ac:dyDescent="0.25">
      <c r="A67" s="6">
        <v>2075</v>
      </c>
      <c r="B67" s="48">
        <f>'Cost Source Tab'!AU67</f>
        <v>295.35295398460153</v>
      </c>
      <c r="D67" s="36">
        <f t="shared" si="4"/>
        <v>7.0511508578036575E-6</v>
      </c>
      <c r="E67" s="37">
        <f t="shared" si="1"/>
        <v>7.0511508578036575E-6</v>
      </c>
      <c r="F67" s="37">
        <v>0</v>
      </c>
      <c r="G67" s="37">
        <f t="shared" si="5"/>
        <v>3.5255754289018288E-6</v>
      </c>
      <c r="H67" s="38">
        <v>0.02</v>
      </c>
      <c r="I67" s="37">
        <f t="shared" si="6"/>
        <v>7.0511508578036583E-8</v>
      </c>
      <c r="J67" s="39">
        <f t="shared" si="2"/>
        <v>7.0511508578036583E-8</v>
      </c>
      <c r="K67"/>
      <c r="L67" s="6">
        <v>2075</v>
      </c>
      <c r="M67" s="36">
        <f t="shared" si="7"/>
        <v>292.4573298065049</v>
      </c>
      <c r="N67" s="37">
        <f t="shared" si="11"/>
        <v>295.35294693345065</v>
      </c>
      <c r="O67" s="37">
        <v>0</v>
      </c>
      <c r="P67" s="37">
        <f t="shared" si="8"/>
        <v>144.78085633977958</v>
      </c>
      <c r="Q67" s="38">
        <v>0.02</v>
      </c>
      <c r="R67" s="37">
        <f t="shared" si="9"/>
        <v>2.8956171267955915</v>
      </c>
      <c r="S67" s="39">
        <f t="shared" si="10"/>
        <v>-1.5015988452660167E-10</v>
      </c>
    </row>
    <row r="68" spans="1:19" x14ac:dyDescent="0.25">
      <c r="A68" s="6">
        <v>2076</v>
      </c>
      <c r="B68" s="48">
        <f>'Cost Source Tab'!AU68</f>
        <v>0</v>
      </c>
      <c r="D68" s="36">
        <f t="shared" si="4"/>
        <v>7.0511508578036583E-8</v>
      </c>
      <c r="E68" s="37">
        <f t="shared" si="1"/>
        <v>0</v>
      </c>
      <c r="F68" s="37">
        <v>0</v>
      </c>
      <c r="G68" s="37">
        <f t="shared" si="5"/>
        <v>7.0511508578036583E-8</v>
      </c>
      <c r="H68" s="38">
        <v>0.02</v>
      </c>
      <c r="I68" s="37">
        <f t="shared" si="6"/>
        <v>1.4102301715607318E-9</v>
      </c>
      <c r="J68" s="39">
        <f t="shared" si="2"/>
        <v>7.1921738749597321E-8</v>
      </c>
      <c r="K68"/>
      <c r="L68" s="6">
        <v>2076</v>
      </c>
      <c r="M68" s="36">
        <f t="shared" si="7"/>
        <v>-1.5015988452660167E-10</v>
      </c>
      <c r="N68" s="37">
        <f t="shared" si="11"/>
        <v>0</v>
      </c>
      <c r="O68" s="37">
        <v>0</v>
      </c>
      <c r="P68" s="37">
        <f t="shared" si="8"/>
        <v>-1.5015988452660167E-10</v>
      </c>
      <c r="Q68" s="38">
        <v>0.02</v>
      </c>
      <c r="R68" s="37">
        <f t="shared" si="9"/>
        <v>-3.0031976905320336E-12</v>
      </c>
      <c r="S68" s="39">
        <f t="shared" si="10"/>
        <v>-1.531630822171337E-10</v>
      </c>
    </row>
    <row r="69" spans="1:19" ht="15.75" thickBot="1" x14ac:dyDescent="0.3">
      <c r="A69" s="6"/>
      <c r="B69" s="49"/>
      <c r="D69" s="43"/>
      <c r="E69" s="44"/>
      <c r="F69" s="44"/>
      <c r="G69" s="44"/>
      <c r="H69" s="44"/>
      <c r="I69" s="44"/>
      <c r="J69" s="45"/>
      <c r="K69"/>
      <c r="L69"/>
      <c r="M69" s="51"/>
      <c r="N69" s="52"/>
      <c r="O69" s="52"/>
      <c r="P69" s="52"/>
      <c r="Q69" s="52"/>
      <c r="R69" s="52"/>
      <c r="S69" s="53"/>
    </row>
    <row r="70" spans="1:19" ht="16.5" thickTop="1" thickBot="1" x14ac:dyDescent="0.3">
      <c r="A70" s="3"/>
      <c r="B70" s="50">
        <f>SUM(B6:B68)</f>
        <v>1185566.6964059994</v>
      </c>
      <c r="D70" s="40">
        <f>D6</f>
        <v>653292</v>
      </c>
      <c r="E70" s="41">
        <f>SUM(E6:E68)</f>
        <v>931848.67627465341</v>
      </c>
      <c r="F70" s="41">
        <f>SUM(F6:F68)</f>
        <v>0</v>
      </c>
      <c r="G70" s="41"/>
      <c r="H70" s="41"/>
      <c r="I70" s="41">
        <f>SUM(I6:I68)</f>
        <v>278556.67627472628</v>
      </c>
      <c r="J70" s="42">
        <f>J68</f>
        <v>7.1921738749597321E-8</v>
      </c>
      <c r="K70"/>
      <c r="L70"/>
      <c r="M70" s="40">
        <f>M6</f>
        <v>0</v>
      </c>
      <c r="N70" s="41">
        <f>SUM(N6:N68)</f>
        <v>253718.02013134587</v>
      </c>
      <c r="O70" s="41">
        <f>SUM(O6:O68)</f>
        <v>81907.582158898251</v>
      </c>
      <c r="P70" s="41"/>
      <c r="Q70" s="41"/>
      <c r="R70" s="41">
        <f>SUM(R6:R68)</f>
        <v>171810.43797244754</v>
      </c>
      <c r="S70" s="42">
        <f>S68</f>
        <v>-1.531630822171337E-10</v>
      </c>
    </row>
    <row r="72" spans="1:19" x14ac:dyDescent="0.25">
      <c r="K72"/>
      <c r="L72"/>
    </row>
    <row r="73" spans="1:19" x14ac:dyDescent="0.25">
      <c r="K73"/>
      <c r="L73"/>
      <c r="M73" s="35"/>
      <c r="N73" s="35"/>
      <c r="O73" s="35"/>
      <c r="R73" s="35"/>
      <c r="S73" s="35"/>
    </row>
  </sheetData>
  <phoneticPr fontId="67" type="noConversion"/>
  <pageMargins left="0.75" right="0.75" top="1" bottom="1" header="0.5" footer="0.5"/>
  <pageSetup scale="80" orientation="portrait" horizontalDpi="4294967292" verticalDpi="4294967292" r:id="rId1"/>
  <headerFooter>
    <oddFooter>&amp;L&amp;"Calibri,Regular"&amp;K000000&amp;A&amp;R&amp;"Calibri,Regular"&amp;K000000Page &amp;P of &amp;N</oddFooter>
  </headerFooter>
  <extLst>
    <ext xmlns:mx="http://schemas.microsoft.com/office/mac/excel/2008/main" uri="{64002731-A6B0-56B0-2670-7721B7C09600}">
      <mx:PLV Mode="1" OnePage="0" WScale="8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view="pageLayout" zoomScaleNormal="100" workbookViewId="0">
      <selection activeCell="G8" sqref="G8"/>
    </sheetView>
  </sheetViews>
  <sheetFormatPr defaultColWidth="11.42578125" defaultRowHeight="15" x14ac:dyDescent="0.25"/>
  <cols>
    <col min="1" max="1" width="8" customWidth="1"/>
    <col min="2" max="2" width="11.140625" style="35" customWidth="1"/>
    <col min="3" max="3" width="3" style="37" customWidth="1"/>
    <col min="4" max="4" width="12" style="35" customWidth="1"/>
    <col min="5" max="5" width="13" style="35" customWidth="1"/>
    <col min="6" max="6" width="14.5703125" style="35" customWidth="1"/>
    <col min="7" max="7" width="12" style="35" customWidth="1"/>
    <col min="8" max="8" width="10.28515625" style="35" customWidth="1"/>
    <col min="9" max="10" width="12" style="35" customWidth="1"/>
    <col min="11" max="11" width="2.42578125" style="35" customWidth="1"/>
    <col min="12" max="12" width="10.42578125" style="35" customWidth="1"/>
    <col min="13" max="13" width="12" style="35" customWidth="1"/>
    <col min="14" max="14" width="12" style="58" customWidth="1"/>
    <col min="15" max="15" width="12" style="35" customWidth="1"/>
    <col min="16" max="16" width="3.28515625" style="35" customWidth="1"/>
    <col min="17" max="17" width="13.7109375" style="35" customWidth="1"/>
    <col min="18" max="18" width="14.42578125" style="35" customWidth="1"/>
    <col min="19" max="19" width="13.42578125" style="35" customWidth="1"/>
    <col min="20" max="20" width="13.7109375" style="35" customWidth="1"/>
    <col min="21" max="21" width="2.28515625" style="35" customWidth="1"/>
  </cols>
  <sheetData>
    <row r="1" spans="1:21" ht="20.25" x14ac:dyDescent="0.3">
      <c r="A1" s="54" t="s">
        <v>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24"/>
      <c r="O1" s="54"/>
      <c r="P1" s="54"/>
      <c r="Q1" s="54"/>
      <c r="R1" s="54"/>
      <c r="S1" s="54"/>
      <c r="T1" s="54"/>
      <c r="U1" s="54"/>
    </row>
    <row r="2" spans="1:21" ht="20.25" x14ac:dyDescent="0.3">
      <c r="A2" s="54" t="s">
        <v>75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24"/>
      <c r="O2" s="54"/>
      <c r="P2" s="54"/>
      <c r="Q2" s="54"/>
      <c r="R2" s="54"/>
      <c r="S2" s="54"/>
      <c r="T2" s="54"/>
      <c r="U2" s="54"/>
    </row>
    <row r="3" spans="1:21" ht="18.75" x14ac:dyDescent="0.3">
      <c r="A3" s="55" t="s">
        <v>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25"/>
      <c r="O3" s="55"/>
      <c r="P3" s="55"/>
      <c r="Q3" s="55"/>
      <c r="R3" s="55"/>
      <c r="S3" s="55"/>
      <c r="T3" s="55"/>
      <c r="U3" s="55"/>
    </row>
    <row r="4" spans="1:21" ht="15.75" thickBot="1" x14ac:dyDescent="0.3"/>
    <row r="5" spans="1:21" s="1" customFormat="1" ht="60.75" thickBot="1" x14ac:dyDescent="0.3">
      <c r="A5" s="4" t="s">
        <v>0</v>
      </c>
      <c r="B5" s="47" t="str">
        <f>'Cost Source Tab'!AU5</f>
        <v>LT and SFM</v>
      </c>
      <c r="C5" s="10"/>
      <c r="D5" s="11" t="s">
        <v>20</v>
      </c>
      <c r="E5" s="12" t="s">
        <v>27</v>
      </c>
      <c r="F5" s="12" t="s">
        <v>28</v>
      </c>
      <c r="G5" s="12" t="s">
        <v>22</v>
      </c>
      <c r="H5" s="12" t="s">
        <v>23</v>
      </c>
      <c r="I5" s="12" t="s">
        <v>21</v>
      </c>
      <c r="J5" s="13" t="s">
        <v>24</v>
      </c>
      <c r="K5" s="10"/>
      <c r="L5" s="4" t="s">
        <v>0</v>
      </c>
      <c r="M5" s="11" t="s">
        <v>45</v>
      </c>
      <c r="N5" s="12" t="s">
        <v>46</v>
      </c>
      <c r="O5" s="13" t="s">
        <v>47</v>
      </c>
      <c r="P5" s="10"/>
      <c r="Q5" s="11" t="str">
        <f>'Cost Source Tab'!AX5</f>
        <v>Spending Subject to DOE Litigation</v>
      </c>
      <c r="R5" s="12" t="s">
        <v>48</v>
      </c>
      <c r="S5" s="12" t="s">
        <v>76</v>
      </c>
      <c r="T5" s="13" t="s">
        <v>49</v>
      </c>
      <c r="U5" s="10"/>
    </row>
    <row r="6" spans="1:21" x14ac:dyDescent="0.25">
      <c r="A6" s="6">
        <v>2014</v>
      </c>
      <c r="B6" s="48">
        <f>'Cost Source Tab'!AU6</f>
        <v>19917.566000000003</v>
      </c>
      <c r="D6" s="36">
        <f>'Assump&amp;Instruct'!E22</f>
        <v>653292</v>
      </c>
      <c r="E6" s="37">
        <f>IF(D6&gt;B6,B6,D6)</f>
        <v>19917.566000000003</v>
      </c>
      <c r="F6" s="37">
        <v>0</v>
      </c>
      <c r="G6" s="37">
        <f>D6-(E6*0.5)+(F6*0.5)</f>
        <v>643333.21699999995</v>
      </c>
      <c r="H6" s="38">
        <v>0.02</v>
      </c>
      <c r="I6" s="37">
        <f>G6*H6*('Assump&amp;Instruct'!E24/12)</f>
        <v>4288.8881133333325</v>
      </c>
      <c r="J6" s="39">
        <f>D6-E6+F6+I6</f>
        <v>637663.32211333339</v>
      </c>
      <c r="K6" s="37"/>
      <c r="L6" s="6">
        <v>2014</v>
      </c>
      <c r="M6" s="36">
        <f>'NRC_Reverse Calcs'!D6</f>
        <v>427037.91550743027</v>
      </c>
      <c r="N6" s="46" t="str">
        <f>IF(D6&gt;M6,"YES", "NO")</f>
        <v>YES</v>
      </c>
      <c r="O6" s="39">
        <f>D6-M6</f>
        <v>226254.08449256973</v>
      </c>
      <c r="P6" s="37"/>
      <c r="Q6" s="36">
        <f>'Cost Source Tab'!AX6</f>
        <v>4753</v>
      </c>
      <c r="R6" s="37">
        <f>Q6</f>
        <v>4753</v>
      </c>
      <c r="S6" s="37">
        <f>F6</f>
        <v>0</v>
      </c>
      <c r="T6" s="63">
        <f>S6/R6</f>
        <v>0</v>
      </c>
      <c r="U6" s="77"/>
    </row>
    <row r="7" spans="1:21" x14ac:dyDescent="0.25">
      <c r="A7" s="6">
        <v>2015</v>
      </c>
      <c r="B7" s="48">
        <f>'Cost Source Tab'!AU7</f>
        <v>95516.370455336786</v>
      </c>
      <c r="D7" s="36">
        <f>J6</f>
        <v>637663.32211333339</v>
      </c>
      <c r="E7" s="37">
        <f t="shared" ref="E7:E68" si="0">IF(D7&gt;B7,B7,D7)</f>
        <v>95516.370455336786</v>
      </c>
      <c r="F7" s="37">
        <v>0</v>
      </c>
      <c r="G7" s="37">
        <f>D7-(E7*0.5)+(F7*0.5)</f>
        <v>589905.13688566501</v>
      </c>
      <c r="H7" s="38">
        <v>0.02</v>
      </c>
      <c r="I7" s="37">
        <f>G7*H7</f>
        <v>11798.1027377133</v>
      </c>
      <c r="J7" s="39">
        <f t="shared" ref="J7:J68" si="1">D7-E7+F7+I7</f>
        <v>553945.05439570989</v>
      </c>
      <c r="K7" s="37"/>
      <c r="L7" s="6">
        <v>2015</v>
      </c>
      <c r="M7" s="36">
        <f>'NRC_Reverse Calcs'!D7</f>
        <v>414631.38955317769</v>
      </c>
      <c r="N7" s="46" t="str">
        <f t="shared" ref="N7:N68" si="2">IF(D7&gt;M7,"YES", "NO")</f>
        <v>YES</v>
      </c>
      <c r="O7" s="39">
        <f t="shared" ref="O7:O68" si="3">D7-M7</f>
        <v>223031.93256015569</v>
      </c>
      <c r="P7" s="37"/>
      <c r="Q7" s="36">
        <f>'Cost Source Tab'!AX7</f>
        <v>11001</v>
      </c>
      <c r="R7" s="37">
        <f>R6+Q7</f>
        <v>15754</v>
      </c>
      <c r="S7" s="37">
        <f>S6+F7</f>
        <v>0</v>
      </c>
      <c r="T7" s="63">
        <f t="shared" ref="T7:T68" si="4">S7/R7</f>
        <v>0</v>
      </c>
      <c r="U7" s="77"/>
    </row>
    <row r="8" spans="1:21" x14ac:dyDescent="0.25">
      <c r="A8" s="6">
        <v>2016</v>
      </c>
      <c r="B8" s="48">
        <f>'Cost Source Tab'!AU8</f>
        <v>65631.175991810189</v>
      </c>
      <c r="D8" s="36">
        <f t="shared" ref="D8:D68" si="5">J7</f>
        <v>553945.05439570989</v>
      </c>
      <c r="E8" s="37">
        <f t="shared" si="0"/>
        <v>65631.175991810189</v>
      </c>
      <c r="F8" s="37">
        <v>0</v>
      </c>
      <c r="G8" s="37">
        <f t="shared" ref="G8:G68" si="6">D8-(E8*0.5)+(F8*0.5)</f>
        <v>521129.46639980481</v>
      </c>
      <c r="H8" s="38">
        <v>0.02</v>
      </c>
      <c r="I8" s="37">
        <f t="shared" ref="I8:I68" si="7">G8*H8</f>
        <v>10422.589327996096</v>
      </c>
      <c r="J8" s="39">
        <f t="shared" si="1"/>
        <v>498736.4677318958</v>
      </c>
      <c r="K8" s="37"/>
      <c r="L8" s="6">
        <v>2016</v>
      </c>
      <c r="M8" s="36">
        <f>'NRC_Reverse Calcs'!D8</f>
        <v>340911.2614029019</v>
      </c>
      <c r="N8" s="46" t="str">
        <f t="shared" si="2"/>
        <v>YES</v>
      </c>
      <c r="O8" s="39">
        <f t="shared" si="3"/>
        <v>213033.79299280798</v>
      </c>
      <c r="P8" s="37"/>
      <c r="Q8" s="36">
        <f>'Cost Source Tab'!AX8</f>
        <v>8613</v>
      </c>
      <c r="R8" s="37">
        <f t="shared" ref="R8:R68" si="8">R7+Q8</f>
        <v>24367</v>
      </c>
      <c r="S8" s="37">
        <f t="shared" ref="S8:S68" si="9">S7+F8</f>
        <v>0</v>
      </c>
      <c r="T8" s="63">
        <f t="shared" si="4"/>
        <v>0</v>
      </c>
      <c r="U8" s="77"/>
    </row>
    <row r="9" spans="1:21" x14ac:dyDescent="0.25">
      <c r="A9" s="6">
        <v>2017</v>
      </c>
      <c r="B9" s="48">
        <f>'Cost Source Tab'!AU9</f>
        <v>59872.695210693993</v>
      </c>
      <c r="D9" s="36">
        <f t="shared" si="5"/>
        <v>498736.4677318958</v>
      </c>
      <c r="E9" s="37">
        <f t="shared" si="0"/>
        <v>59872.695210693993</v>
      </c>
      <c r="F9" s="37">
        <v>0</v>
      </c>
      <c r="G9" s="37">
        <f t="shared" si="6"/>
        <v>468800.12012654881</v>
      </c>
      <c r="H9" s="38">
        <v>0.02</v>
      </c>
      <c r="I9" s="37">
        <f t="shared" si="7"/>
        <v>9376.0024025309758</v>
      </c>
      <c r="J9" s="39">
        <f t="shared" si="1"/>
        <v>448239.7749237328</v>
      </c>
      <c r="K9" s="37"/>
      <c r="L9" s="6">
        <v>2017</v>
      </c>
      <c r="M9" s="36">
        <f>'NRC_Reverse Calcs'!D9</f>
        <v>311239.96509726567</v>
      </c>
      <c r="N9" s="46" t="str">
        <f t="shared" si="2"/>
        <v>YES</v>
      </c>
      <c r="O9" s="39">
        <f t="shared" si="3"/>
        <v>187496.50263463013</v>
      </c>
      <c r="P9" s="37"/>
      <c r="Q9" s="36">
        <f>'Cost Source Tab'!AX9</f>
        <v>29872</v>
      </c>
      <c r="R9" s="37">
        <f t="shared" si="8"/>
        <v>54239</v>
      </c>
      <c r="S9" s="37">
        <f t="shared" si="9"/>
        <v>0</v>
      </c>
      <c r="T9" s="63">
        <f t="shared" si="4"/>
        <v>0</v>
      </c>
      <c r="U9" s="77"/>
    </row>
    <row r="10" spans="1:21" x14ac:dyDescent="0.25">
      <c r="A10" s="6">
        <v>2018</v>
      </c>
      <c r="B10" s="48">
        <f>'Cost Source Tab'!AU10</f>
        <v>71878.270401506496</v>
      </c>
      <c r="D10" s="36">
        <f t="shared" si="5"/>
        <v>448239.7749237328</v>
      </c>
      <c r="E10" s="37">
        <f t="shared" si="0"/>
        <v>71878.270401506496</v>
      </c>
      <c r="F10" s="37">
        <v>0</v>
      </c>
      <c r="G10" s="37">
        <f t="shared" si="6"/>
        <v>412300.63972297957</v>
      </c>
      <c r="H10" s="38">
        <v>0.02</v>
      </c>
      <c r="I10" s="37">
        <f t="shared" si="7"/>
        <v>8246.0127944595915</v>
      </c>
      <c r="J10" s="39">
        <f t="shared" si="1"/>
        <v>384607.51731668587</v>
      </c>
      <c r="K10" s="37"/>
      <c r="L10" s="6">
        <v>2018</v>
      </c>
      <c r="M10" s="36">
        <f>'NRC_Reverse Calcs'!D10</f>
        <v>306530.73091501207</v>
      </c>
      <c r="N10" s="46" t="str">
        <f t="shared" si="2"/>
        <v>YES</v>
      </c>
      <c r="O10" s="39">
        <f t="shared" si="3"/>
        <v>141709.04400872072</v>
      </c>
      <c r="P10" s="37"/>
      <c r="Q10" s="36">
        <f>'Cost Source Tab'!AX10</f>
        <v>42643</v>
      </c>
      <c r="R10" s="37">
        <f t="shared" si="8"/>
        <v>96882</v>
      </c>
      <c r="S10" s="37">
        <f t="shared" si="9"/>
        <v>0</v>
      </c>
      <c r="T10" s="63">
        <f t="shared" si="4"/>
        <v>0</v>
      </c>
      <c r="U10" s="77"/>
    </row>
    <row r="11" spans="1:21" x14ac:dyDescent="0.25">
      <c r="A11" s="6">
        <v>2019</v>
      </c>
      <c r="B11" s="48">
        <f>'Cost Source Tab'!AU11</f>
        <v>67857.687107560574</v>
      </c>
      <c r="D11" s="36">
        <f t="shared" si="5"/>
        <v>384607.51731668587</v>
      </c>
      <c r="E11" s="37">
        <f t="shared" si="0"/>
        <v>67857.687107560574</v>
      </c>
      <c r="F11" s="37">
        <v>0</v>
      </c>
      <c r="G11" s="37">
        <f t="shared" si="6"/>
        <v>350678.67376290559</v>
      </c>
      <c r="H11" s="38">
        <v>0.02</v>
      </c>
      <c r="I11" s="37">
        <f t="shared" si="7"/>
        <v>7013.573475258112</v>
      </c>
      <c r="J11" s="39">
        <f t="shared" si="1"/>
        <v>323763.40368438343</v>
      </c>
      <c r="K11" s="37"/>
      <c r="L11" s="6">
        <v>2019</v>
      </c>
      <c r="M11" s="36">
        <f>'NRC_Reverse Calcs'!D11</f>
        <v>303015.37828494178</v>
      </c>
      <c r="N11" s="46" t="str">
        <f t="shared" si="2"/>
        <v>YES</v>
      </c>
      <c r="O11" s="39">
        <f t="shared" si="3"/>
        <v>81592.139031744096</v>
      </c>
      <c r="P11" s="37"/>
      <c r="Q11" s="36">
        <f>'Cost Source Tab'!AX11</f>
        <v>41516</v>
      </c>
      <c r="R11" s="37">
        <f t="shared" si="8"/>
        <v>138398</v>
      </c>
      <c r="S11" s="37">
        <f t="shared" si="9"/>
        <v>0</v>
      </c>
      <c r="T11" s="63">
        <f t="shared" si="4"/>
        <v>0</v>
      </c>
      <c r="U11" s="77"/>
    </row>
    <row r="12" spans="1:21" x14ac:dyDescent="0.25">
      <c r="A12" s="6">
        <v>2020</v>
      </c>
      <c r="B12" s="48">
        <f>'Cost Source Tab'!AU12</f>
        <v>38508.330649091957</v>
      </c>
      <c r="D12" s="36">
        <f t="shared" si="5"/>
        <v>323763.40368438343</v>
      </c>
      <c r="E12" s="37">
        <f t="shared" si="0"/>
        <v>38508.330649091957</v>
      </c>
      <c r="F12" s="37">
        <v>25000</v>
      </c>
      <c r="G12" s="37">
        <f t="shared" si="6"/>
        <v>317009.23835983744</v>
      </c>
      <c r="H12" s="38">
        <v>0.02</v>
      </c>
      <c r="I12" s="37">
        <f t="shared" si="7"/>
        <v>6340.1847671967489</v>
      </c>
      <c r="J12" s="39">
        <f t="shared" si="1"/>
        <v>316595.25780248822</v>
      </c>
      <c r="K12" s="37"/>
      <c r="L12" s="6">
        <v>2020</v>
      </c>
      <c r="M12" s="36">
        <f>'NRC_Reverse Calcs'!D12</f>
        <v>300818.23870125221</v>
      </c>
      <c r="N12" s="46" t="str">
        <f t="shared" si="2"/>
        <v>YES</v>
      </c>
      <c r="O12" s="39">
        <f t="shared" si="3"/>
        <v>22945.164983131224</v>
      </c>
      <c r="P12" s="37"/>
      <c r="Q12" s="36">
        <f>'Cost Source Tab'!AX12</f>
        <v>13420</v>
      </c>
      <c r="R12" s="37">
        <f t="shared" si="8"/>
        <v>151818</v>
      </c>
      <c r="S12" s="37">
        <f t="shared" si="9"/>
        <v>25000</v>
      </c>
      <c r="T12" s="63">
        <f t="shared" si="4"/>
        <v>0.1646708558932406</v>
      </c>
      <c r="U12" s="77"/>
    </row>
    <row r="13" spans="1:21" x14ac:dyDescent="0.25">
      <c r="A13" s="6">
        <v>2021</v>
      </c>
      <c r="B13" s="48">
        <f>'Cost Source Tab'!AU13</f>
        <v>9236.9019944387401</v>
      </c>
      <c r="D13" s="36">
        <f t="shared" si="5"/>
        <v>316595.25780248822</v>
      </c>
      <c r="E13" s="37">
        <f t="shared" si="0"/>
        <v>9236.9019944387401</v>
      </c>
      <c r="F13" s="37">
        <v>0</v>
      </c>
      <c r="G13" s="37">
        <f t="shared" si="6"/>
        <v>311976.80680526886</v>
      </c>
      <c r="H13" s="38">
        <v>0.02</v>
      </c>
      <c r="I13" s="37">
        <f t="shared" si="7"/>
        <v>6239.5361361053774</v>
      </c>
      <c r="J13" s="39">
        <f t="shared" si="1"/>
        <v>313597.89194415486</v>
      </c>
      <c r="K13" s="37"/>
      <c r="L13" s="6">
        <v>2021</v>
      </c>
      <c r="M13" s="36">
        <f>'NRC_Reverse Calcs'!D13</f>
        <v>288891.36133786355</v>
      </c>
      <c r="N13" s="46" t="str">
        <f t="shared" si="2"/>
        <v>YES</v>
      </c>
      <c r="O13" s="39">
        <f t="shared" si="3"/>
        <v>27703.896464624675</v>
      </c>
      <c r="P13" s="37"/>
      <c r="Q13" s="36">
        <f>'Cost Source Tab'!AX13</f>
        <v>3996.0541953285419</v>
      </c>
      <c r="R13" s="37">
        <f t="shared" si="8"/>
        <v>155814.05419532853</v>
      </c>
      <c r="S13" s="37">
        <f t="shared" si="9"/>
        <v>25000</v>
      </c>
      <c r="T13" s="63">
        <f t="shared" si="4"/>
        <v>0.16044765749217971</v>
      </c>
      <c r="U13" s="77"/>
    </row>
    <row r="14" spans="1:21" x14ac:dyDescent="0.25">
      <c r="A14" s="6">
        <v>2022</v>
      </c>
      <c r="B14" s="48">
        <f>'Cost Source Tab'!AU14</f>
        <v>9186.9019944387401</v>
      </c>
      <c r="D14" s="36">
        <f t="shared" si="5"/>
        <v>313597.89194415486</v>
      </c>
      <c r="E14" s="37">
        <f t="shared" si="0"/>
        <v>9186.9019944387401</v>
      </c>
      <c r="F14" s="37">
        <v>0</v>
      </c>
      <c r="G14" s="37">
        <f t="shared" si="6"/>
        <v>309004.4409469355</v>
      </c>
      <c r="H14" s="38">
        <v>0.02</v>
      </c>
      <c r="I14" s="37">
        <f t="shared" si="7"/>
        <v>6180.0888189387106</v>
      </c>
      <c r="J14" s="39">
        <f t="shared" si="1"/>
        <v>310591.07876865484</v>
      </c>
      <c r="K14" s="37"/>
      <c r="L14" s="6">
        <v>2022</v>
      </c>
      <c r="M14" s="36">
        <f>'NRC_Reverse Calcs'!D14</f>
        <v>289373.59633535764</v>
      </c>
      <c r="N14" s="46" t="str">
        <f t="shared" si="2"/>
        <v>YES</v>
      </c>
      <c r="O14" s="39">
        <f t="shared" si="3"/>
        <v>24224.295608797227</v>
      </c>
      <c r="P14" s="37"/>
      <c r="Q14" s="36">
        <f>'Cost Source Tab'!AX14</f>
        <v>3996.0541953285419</v>
      </c>
      <c r="R14" s="37">
        <f t="shared" si="8"/>
        <v>159810.10839065706</v>
      </c>
      <c r="S14" s="37">
        <f t="shared" si="9"/>
        <v>25000</v>
      </c>
      <c r="T14" s="63">
        <f t="shared" si="4"/>
        <v>0.1564356613718533</v>
      </c>
      <c r="U14" s="77"/>
    </row>
    <row r="15" spans="1:21" x14ac:dyDescent="0.25">
      <c r="A15" s="6">
        <v>2023</v>
      </c>
      <c r="B15" s="48">
        <f>'Cost Source Tab'!AU15</f>
        <v>9186.9019944387401</v>
      </c>
      <c r="D15" s="36">
        <f t="shared" si="5"/>
        <v>310591.07876865484</v>
      </c>
      <c r="E15" s="37">
        <f t="shared" si="0"/>
        <v>9186.9019944387401</v>
      </c>
      <c r="F15" s="37">
        <v>0</v>
      </c>
      <c r="G15" s="37">
        <f t="shared" si="6"/>
        <v>305997.62777143548</v>
      </c>
      <c r="H15" s="38">
        <v>0.02</v>
      </c>
      <c r="I15" s="37">
        <f t="shared" si="7"/>
        <v>6119.9525554287102</v>
      </c>
      <c r="J15" s="39">
        <f t="shared" si="1"/>
        <v>307524.12932964484</v>
      </c>
      <c r="K15" s="37"/>
      <c r="L15" s="6">
        <v>2023</v>
      </c>
      <c r="M15" s="36">
        <f>'NRC_Reverse Calcs'!D15</f>
        <v>289915.9718937971</v>
      </c>
      <c r="N15" s="46" t="str">
        <f t="shared" si="2"/>
        <v>YES</v>
      </c>
      <c r="O15" s="39">
        <f t="shared" si="3"/>
        <v>20675.106874857738</v>
      </c>
      <c r="P15" s="37"/>
      <c r="Q15" s="36">
        <f>'Cost Source Tab'!AX15</f>
        <v>3996.0541953285419</v>
      </c>
      <c r="R15" s="37">
        <f t="shared" si="8"/>
        <v>163806.16258598558</v>
      </c>
      <c r="S15" s="37">
        <f t="shared" si="9"/>
        <v>25000</v>
      </c>
      <c r="T15" s="63">
        <f t="shared" si="4"/>
        <v>0.15261941068228693</v>
      </c>
      <c r="U15" s="77"/>
    </row>
    <row r="16" spans="1:21" x14ac:dyDescent="0.25">
      <c r="A16" s="6">
        <v>2024</v>
      </c>
      <c r="B16" s="48">
        <f>'Cost Source Tab'!AU16</f>
        <v>7656.6801916837794</v>
      </c>
      <c r="D16" s="36">
        <f t="shared" si="5"/>
        <v>307524.12932964484</v>
      </c>
      <c r="E16" s="37">
        <f t="shared" si="0"/>
        <v>7656.6801916837794</v>
      </c>
      <c r="F16" s="37">
        <v>0</v>
      </c>
      <c r="G16" s="37">
        <f t="shared" si="6"/>
        <v>303695.78923380293</v>
      </c>
      <c r="H16" s="38">
        <v>0.02</v>
      </c>
      <c r="I16" s="37">
        <f t="shared" si="7"/>
        <v>6073.915784676059</v>
      </c>
      <c r="J16" s="39">
        <f t="shared" si="1"/>
        <v>305941.36492263712</v>
      </c>
      <c r="K16" s="37"/>
      <c r="L16" s="6">
        <v>2024</v>
      </c>
      <c r="M16" s="36">
        <f>'NRC_Reverse Calcs'!D16</f>
        <v>290469.19053765619</v>
      </c>
      <c r="N16" s="46" t="str">
        <f t="shared" si="2"/>
        <v>YES</v>
      </c>
      <c r="O16" s="39">
        <f t="shared" si="3"/>
        <v>17054.93879198865</v>
      </c>
      <c r="P16" s="37"/>
      <c r="Q16" s="36">
        <f>'Cost Source Tab'!AX16</f>
        <v>4007.0022890143741</v>
      </c>
      <c r="R16" s="37">
        <f t="shared" si="8"/>
        <v>167813.16487499996</v>
      </c>
      <c r="S16" s="37">
        <f t="shared" si="9"/>
        <v>25000</v>
      </c>
      <c r="T16" s="63">
        <f t="shared" si="4"/>
        <v>0.14897520119248037</v>
      </c>
      <c r="U16" s="77"/>
    </row>
    <row r="17" spans="1:21" x14ac:dyDescent="0.25">
      <c r="A17" s="6">
        <v>2025</v>
      </c>
      <c r="B17" s="48">
        <f>'Cost Source Tab'!AU17</f>
        <v>7586.9019944387401</v>
      </c>
      <c r="D17" s="36">
        <f t="shared" si="5"/>
        <v>305941.36492263712</v>
      </c>
      <c r="E17" s="37">
        <f t="shared" si="0"/>
        <v>7586.9019944387401</v>
      </c>
      <c r="F17" s="37">
        <v>50000</v>
      </c>
      <c r="G17" s="37">
        <f t="shared" si="6"/>
        <v>327147.91392541776</v>
      </c>
      <c r="H17" s="38">
        <v>0.02</v>
      </c>
      <c r="I17" s="37">
        <f t="shared" si="7"/>
        <v>6542.9582785083549</v>
      </c>
      <c r="J17" s="39">
        <f t="shared" si="1"/>
        <v>354897.42120670673</v>
      </c>
      <c r="K17" s="37"/>
      <c r="L17" s="6">
        <v>2025</v>
      </c>
      <c r="M17" s="36">
        <f>'NRC_Reverse Calcs'!D17</f>
        <v>292590.04434764682</v>
      </c>
      <c r="N17" s="46" t="str">
        <f t="shared" si="2"/>
        <v>YES</v>
      </c>
      <c r="O17" s="39">
        <f t="shared" si="3"/>
        <v>13351.320574990299</v>
      </c>
      <c r="P17" s="37"/>
      <c r="Q17" s="36">
        <f>'Cost Source Tab'!AX17</f>
        <v>3996.0541953285419</v>
      </c>
      <c r="R17" s="37">
        <f t="shared" si="8"/>
        <v>171809.21907032849</v>
      </c>
      <c r="S17" s="37">
        <f t="shared" si="9"/>
        <v>75000</v>
      </c>
      <c r="T17" s="63">
        <f t="shared" si="4"/>
        <v>0.4365307077573029</v>
      </c>
      <c r="U17" s="77"/>
    </row>
    <row r="18" spans="1:21" x14ac:dyDescent="0.25">
      <c r="A18" s="6">
        <v>2026</v>
      </c>
      <c r="B18" s="48">
        <f>'Cost Source Tab'!AU18</f>
        <v>7728.8019944387397</v>
      </c>
      <c r="D18" s="36">
        <f t="shared" si="5"/>
        <v>354897.42120670673</v>
      </c>
      <c r="E18" s="37">
        <f t="shared" si="0"/>
        <v>7728.8019944387397</v>
      </c>
      <c r="F18" s="37">
        <v>0</v>
      </c>
      <c r="G18" s="37">
        <f t="shared" si="6"/>
        <v>351033.02020948735</v>
      </c>
      <c r="H18" s="38">
        <v>0.02</v>
      </c>
      <c r="I18" s="37">
        <f t="shared" si="7"/>
        <v>7020.6604041897472</v>
      </c>
      <c r="J18" s="39">
        <f t="shared" si="1"/>
        <v>354189.2796164577</v>
      </c>
      <c r="K18" s="37"/>
      <c r="L18" s="6">
        <v>2026</v>
      </c>
      <c r="M18" s="36">
        <f>'NRC_Reverse Calcs'!D18</f>
        <v>294812.71609237848</v>
      </c>
      <c r="N18" s="46" t="str">
        <f t="shared" si="2"/>
        <v>YES</v>
      </c>
      <c r="O18" s="39">
        <f t="shared" si="3"/>
        <v>60084.705114328244</v>
      </c>
      <c r="P18" s="37"/>
      <c r="Q18" s="36">
        <f>'Cost Source Tab'!AX18</f>
        <v>3996.0541953285419</v>
      </c>
      <c r="R18" s="37">
        <f t="shared" si="8"/>
        <v>175805.27326565702</v>
      </c>
      <c r="S18" s="37">
        <f t="shared" si="9"/>
        <v>75000</v>
      </c>
      <c r="T18" s="63">
        <f t="shared" si="4"/>
        <v>0.42660836394064527</v>
      </c>
      <c r="U18" s="77"/>
    </row>
    <row r="19" spans="1:21" x14ac:dyDescent="0.25">
      <c r="A19" s="6">
        <v>2027</v>
      </c>
      <c r="B19" s="48">
        <f>'Cost Source Tab'!AU19</f>
        <v>7778.8019944387397</v>
      </c>
      <c r="D19" s="36">
        <f t="shared" si="5"/>
        <v>354189.2796164577</v>
      </c>
      <c r="E19" s="37">
        <f t="shared" si="0"/>
        <v>7778.8019944387397</v>
      </c>
      <c r="F19" s="37">
        <v>0</v>
      </c>
      <c r="G19" s="37">
        <f t="shared" si="6"/>
        <v>350299.87861923833</v>
      </c>
      <c r="H19" s="38">
        <v>0.02</v>
      </c>
      <c r="I19" s="37">
        <f t="shared" si="7"/>
        <v>7005.9975723847665</v>
      </c>
      <c r="J19" s="39">
        <f t="shared" si="1"/>
        <v>353416.47519440373</v>
      </c>
      <c r="K19" s="37"/>
      <c r="L19" s="6">
        <v>2027</v>
      </c>
      <c r="M19" s="36">
        <f>'NRC_Reverse Calcs'!D19</f>
        <v>296936.50471409585</v>
      </c>
      <c r="N19" s="46" t="str">
        <f t="shared" si="2"/>
        <v>YES</v>
      </c>
      <c r="O19" s="39">
        <f t="shared" si="3"/>
        <v>57252.774902361853</v>
      </c>
      <c r="P19" s="37"/>
      <c r="Q19" s="36">
        <f>'Cost Source Tab'!AX19</f>
        <v>3996.0541953285419</v>
      </c>
      <c r="R19" s="37">
        <f t="shared" si="8"/>
        <v>179801.32746098554</v>
      </c>
      <c r="S19" s="37">
        <f t="shared" si="9"/>
        <v>75000</v>
      </c>
      <c r="T19" s="63">
        <f t="shared" si="4"/>
        <v>0.41712706496159763</v>
      </c>
      <c r="U19" s="77"/>
    </row>
    <row r="20" spans="1:21" x14ac:dyDescent="0.25">
      <c r="A20" s="6">
        <v>2028</v>
      </c>
      <c r="B20" s="48">
        <f>'Cost Source Tab'!AU20</f>
        <v>7748.580191683779</v>
      </c>
      <c r="D20" s="36">
        <f t="shared" si="5"/>
        <v>353416.47519440373</v>
      </c>
      <c r="E20" s="37">
        <f t="shared" si="0"/>
        <v>7748.580191683779</v>
      </c>
      <c r="F20" s="37">
        <v>0</v>
      </c>
      <c r="G20" s="37">
        <f t="shared" si="6"/>
        <v>349542.18509856187</v>
      </c>
      <c r="H20" s="38">
        <v>0.02</v>
      </c>
      <c r="I20" s="37">
        <f t="shared" si="7"/>
        <v>6990.8437019712374</v>
      </c>
      <c r="J20" s="39">
        <f t="shared" si="1"/>
        <v>352658.73870469118</v>
      </c>
      <c r="K20" s="37"/>
      <c r="L20" s="6">
        <v>2028</v>
      </c>
      <c r="M20" s="36">
        <f>'NRC_Reverse Calcs'!D20</f>
        <v>299052.2519822694</v>
      </c>
      <c r="N20" s="46" t="str">
        <f t="shared" si="2"/>
        <v>YES</v>
      </c>
      <c r="O20" s="39">
        <f t="shared" si="3"/>
        <v>54364.223212134326</v>
      </c>
      <c r="P20" s="37"/>
      <c r="Q20" s="36">
        <f>'Cost Source Tab'!AX20</f>
        <v>4007.0022890143741</v>
      </c>
      <c r="R20" s="37">
        <f t="shared" si="8"/>
        <v>183808.32974999992</v>
      </c>
      <c r="S20" s="37">
        <f t="shared" si="9"/>
        <v>75000</v>
      </c>
      <c r="T20" s="63">
        <f t="shared" si="4"/>
        <v>0.4080337387430073</v>
      </c>
      <c r="U20" s="77"/>
    </row>
    <row r="21" spans="1:21" x14ac:dyDescent="0.25">
      <c r="A21" s="6">
        <v>2029</v>
      </c>
      <c r="B21" s="48">
        <f>'Cost Source Tab'!AU21</f>
        <v>7728.8019944387397</v>
      </c>
      <c r="D21" s="36">
        <f t="shared" si="5"/>
        <v>352658.73870469118</v>
      </c>
      <c r="E21" s="37">
        <f t="shared" si="0"/>
        <v>7728.8019944387397</v>
      </c>
      <c r="F21" s="37">
        <v>0</v>
      </c>
      <c r="G21" s="37">
        <f t="shared" si="6"/>
        <v>348794.3377074718</v>
      </c>
      <c r="H21" s="38">
        <v>0.02</v>
      </c>
      <c r="I21" s="37">
        <f t="shared" si="7"/>
        <v>6975.8867541494365</v>
      </c>
      <c r="J21" s="39">
        <f t="shared" si="1"/>
        <v>351905.82346440188</v>
      </c>
      <c r="K21" s="37"/>
      <c r="L21" s="6">
        <v>2029</v>
      </c>
      <c r="M21" s="36">
        <f>'NRC_Reverse Calcs'!D21</f>
        <v>301251.87835888023</v>
      </c>
      <c r="N21" s="46" t="str">
        <f t="shared" si="2"/>
        <v>YES</v>
      </c>
      <c r="O21" s="39">
        <f t="shared" si="3"/>
        <v>51406.860345810943</v>
      </c>
      <c r="P21" s="37"/>
      <c r="Q21" s="36">
        <f>'Cost Source Tab'!AX21</f>
        <v>3996.0541953285419</v>
      </c>
      <c r="R21" s="37">
        <f t="shared" si="8"/>
        <v>187804.38394532845</v>
      </c>
      <c r="S21" s="37">
        <f t="shared" si="9"/>
        <v>75000</v>
      </c>
      <c r="T21" s="63">
        <f t="shared" si="4"/>
        <v>0.3993517000211943</v>
      </c>
      <c r="U21" s="77"/>
    </row>
    <row r="22" spans="1:21" x14ac:dyDescent="0.25">
      <c r="A22" s="6">
        <v>2030</v>
      </c>
      <c r="B22" s="48">
        <f>'Cost Source Tab'!AU22</f>
        <v>7778.8019944387397</v>
      </c>
      <c r="D22" s="36">
        <f t="shared" si="5"/>
        <v>351905.82346440188</v>
      </c>
      <c r="E22" s="37">
        <f t="shared" si="0"/>
        <v>7778.8019944387397</v>
      </c>
      <c r="F22" s="37">
        <v>0</v>
      </c>
      <c r="G22" s="37">
        <f t="shared" si="6"/>
        <v>348016.42246718251</v>
      </c>
      <c r="H22" s="38">
        <v>0.02</v>
      </c>
      <c r="I22" s="37">
        <f t="shared" si="7"/>
        <v>6960.3284493436504</v>
      </c>
      <c r="J22" s="39">
        <f t="shared" si="1"/>
        <v>351087.34991930675</v>
      </c>
      <c r="K22" s="37"/>
      <c r="L22" s="6">
        <v>2030</v>
      </c>
      <c r="M22" s="36">
        <f>'NRC_Reverse Calcs'!D22</f>
        <v>303504.39768278389</v>
      </c>
      <c r="N22" s="46" t="str">
        <f t="shared" si="2"/>
        <v>YES</v>
      </c>
      <c r="O22" s="39">
        <f t="shared" si="3"/>
        <v>48401.425781617989</v>
      </c>
      <c r="P22" s="37"/>
      <c r="Q22" s="36">
        <f>'Cost Source Tab'!AX22</f>
        <v>3996.0541953285419</v>
      </c>
      <c r="R22" s="37">
        <f t="shared" si="8"/>
        <v>191800.43814065697</v>
      </c>
      <c r="S22" s="37">
        <f t="shared" si="9"/>
        <v>75000</v>
      </c>
      <c r="T22" s="63">
        <f t="shared" si="4"/>
        <v>0.39103143208149871</v>
      </c>
      <c r="U22" s="77"/>
    </row>
    <row r="23" spans="1:21" x14ac:dyDescent="0.25">
      <c r="A23" s="6">
        <v>2031</v>
      </c>
      <c r="B23" s="48">
        <f>'Cost Source Tab'!AU23</f>
        <v>7728.8019944387397</v>
      </c>
      <c r="D23" s="36">
        <f t="shared" si="5"/>
        <v>351087.34991930675</v>
      </c>
      <c r="E23" s="37">
        <f t="shared" si="0"/>
        <v>7728.8019944387397</v>
      </c>
      <c r="F23" s="37">
        <v>0</v>
      </c>
      <c r="G23" s="37">
        <f t="shared" si="6"/>
        <v>347222.94892208738</v>
      </c>
      <c r="H23" s="38">
        <v>0.02</v>
      </c>
      <c r="I23" s="37">
        <f t="shared" si="7"/>
        <v>6944.4589784417476</v>
      </c>
      <c r="J23" s="39">
        <f t="shared" si="1"/>
        <v>350303.00690330972</v>
      </c>
      <c r="K23" s="37"/>
      <c r="L23" s="6">
        <v>2031</v>
      </c>
      <c r="M23" s="36">
        <f>'NRC_Reverse Calcs'!D23</f>
        <v>305751.44921675336</v>
      </c>
      <c r="N23" s="46" t="str">
        <f t="shared" si="2"/>
        <v>YES</v>
      </c>
      <c r="O23" s="39">
        <f t="shared" si="3"/>
        <v>45335.900702553394</v>
      </c>
      <c r="P23" s="37"/>
      <c r="Q23" s="36">
        <f>'Cost Source Tab'!AX23</f>
        <v>3996.0541953285419</v>
      </c>
      <c r="R23" s="37">
        <f t="shared" si="8"/>
        <v>195796.4923359855</v>
      </c>
      <c r="S23" s="37">
        <f t="shared" si="9"/>
        <v>75000</v>
      </c>
      <c r="T23" s="63">
        <f t="shared" si="4"/>
        <v>0.38305078454265917</v>
      </c>
      <c r="U23" s="77"/>
    </row>
    <row r="24" spans="1:21" x14ac:dyDescent="0.25">
      <c r="A24" s="6">
        <v>2032</v>
      </c>
      <c r="B24" s="48">
        <f>'Cost Source Tab'!AU24</f>
        <v>7748.580191683779</v>
      </c>
      <c r="D24" s="36">
        <f t="shared" si="5"/>
        <v>350303.00690330972</v>
      </c>
      <c r="E24" s="37">
        <f t="shared" si="0"/>
        <v>7748.580191683779</v>
      </c>
      <c r="F24" s="37">
        <v>0</v>
      </c>
      <c r="G24" s="37">
        <f t="shared" si="6"/>
        <v>346428.71680746786</v>
      </c>
      <c r="H24" s="38">
        <v>0.02</v>
      </c>
      <c r="I24" s="37">
        <f t="shared" si="7"/>
        <v>6928.5743361493578</v>
      </c>
      <c r="J24" s="39">
        <f t="shared" si="1"/>
        <v>349483.00104777532</v>
      </c>
      <c r="K24" s="37"/>
      <c r="L24" s="6">
        <v>2032</v>
      </c>
      <c r="M24" s="36">
        <f>'NRC_Reverse Calcs'!D24</f>
        <v>308093.92324161</v>
      </c>
      <c r="N24" s="46" t="str">
        <f t="shared" si="2"/>
        <v>YES</v>
      </c>
      <c r="O24" s="39">
        <f t="shared" si="3"/>
        <v>42209.083661699726</v>
      </c>
      <c r="P24" s="37"/>
      <c r="Q24" s="36">
        <f>'Cost Source Tab'!AX24</f>
        <v>4007.0022890143741</v>
      </c>
      <c r="R24" s="37">
        <f t="shared" si="8"/>
        <v>199803.49462499988</v>
      </c>
      <c r="S24" s="37">
        <f t="shared" si="9"/>
        <v>75000</v>
      </c>
      <c r="T24" s="63">
        <f t="shared" si="4"/>
        <v>0.37536880994380678</v>
      </c>
      <c r="U24" s="77"/>
    </row>
    <row r="25" spans="1:21" x14ac:dyDescent="0.25">
      <c r="A25" s="6">
        <v>2033</v>
      </c>
      <c r="B25" s="48">
        <f>'Cost Source Tab'!AU25</f>
        <v>7778.8019944387397</v>
      </c>
      <c r="D25" s="36">
        <f t="shared" si="5"/>
        <v>349483.00104777532</v>
      </c>
      <c r="E25" s="37">
        <f t="shared" si="0"/>
        <v>7778.8019944387397</v>
      </c>
      <c r="F25" s="37">
        <v>0</v>
      </c>
      <c r="G25" s="37">
        <f t="shared" si="6"/>
        <v>345593.60005055595</v>
      </c>
      <c r="H25" s="38">
        <v>0.02</v>
      </c>
      <c r="I25" s="37">
        <f t="shared" si="7"/>
        <v>6911.8720010111192</v>
      </c>
      <c r="J25" s="39">
        <f t="shared" si="1"/>
        <v>348616.07105434767</v>
      </c>
      <c r="K25" s="37"/>
      <c r="L25" s="6">
        <v>2033</v>
      </c>
      <c r="M25" s="36">
        <f>'NRC_Reverse Calcs'!D25</f>
        <v>310474.3092639604</v>
      </c>
      <c r="N25" s="46" t="str">
        <f t="shared" si="2"/>
        <v>YES</v>
      </c>
      <c r="O25" s="39">
        <f t="shared" si="3"/>
        <v>39008.691783814924</v>
      </c>
      <c r="P25" s="37"/>
      <c r="Q25" s="36">
        <f>'Cost Source Tab'!AX25</f>
        <v>3996.0541953285419</v>
      </c>
      <c r="R25" s="37">
        <f t="shared" si="8"/>
        <v>203799.5488203284</v>
      </c>
      <c r="S25" s="37">
        <f t="shared" si="9"/>
        <v>75000</v>
      </c>
      <c r="T25" s="63">
        <f t="shared" si="4"/>
        <v>0.36800866554479328</v>
      </c>
      <c r="U25" s="77"/>
    </row>
    <row r="26" spans="1:21" x14ac:dyDescent="0.25">
      <c r="A26" s="6">
        <v>2034</v>
      </c>
      <c r="B26" s="48">
        <f>'Cost Source Tab'!AU26</f>
        <v>7728.8019944387397</v>
      </c>
      <c r="D26" s="36">
        <f t="shared" si="5"/>
        <v>348616.07105434767</v>
      </c>
      <c r="E26" s="37">
        <f t="shared" si="0"/>
        <v>7728.8019944387397</v>
      </c>
      <c r="F26" s="37">
        <v>0</v>
      </c>
      <c r="G26" s="37">
        <f t="shared" si="6"/>
        <v>344751.6700571283</v>
      </c>
      <c r="H26" s="38">
        <v>0.02</v>
      </c>
      <c r="I26" s="37">
        <f t="shared" si="7"/>
        <v>6895.0334011425657</v>
      </c>
      <c r="J26" s="39">
        <f t="shared" si="1"/>
        <v>347782.3024610515</v>
      </c>
      <c r="K26" s="37"/>
      <c r="L26" s="6">
        <v>2034</v>
      </c>
      <c r="M26" s="36">
        <f>'NRC_Reverse Calcs'!D26</f>
        <v>312860.70215552987</v>
      </c>
      <c r="N26" s="46" t="str">
        <f t="shared" si="2"/>
        <v>YES</v>
      </c>
      <c r="O26" s="39">
        <f t="shared" si="3"/>
        <v>35755.368898817804</v>
      </c>
      <c r="P26" s="37"/>
      <c r="Q26" s="36">
        <f>'Cost Source Tab'!AX26</f>
        <v>3996.0541953285419</v>
      </c>
      <c r="R26" s="37">
        <f t="shared" si="8"/>
        <v>207795.60301565693</v>
      </c>
      <c r="S26" s="37">
        <f t="shared" si="9"/>
        <v>75000</v>
      </c>
      <c r="T26" s="63">
        <f t="shared" si="4"/>
        <v>0.36093160255344248</v>
      </c>
      <c r="U26" s="77"/>
    </row>
    <row r="27" spans="1:21" x14ac:dyDescent="0.25">
      <c r="A27" s="6">
        <v>2035</v>
      </c>
      <c r="B27" s="48">
        <f>'Cost Source Tab'!AU27</f>
        <v>7728.8019944387397</v>
      </c>
      <c r="D27" s="36">
        <f t="shared" si="5"/>
        <v>347782.3024610515</v>
      </c>
      <c r="E27" s="37">
        <f t="shared" si="0"/>
        <v>7728.8019944387397</v>
      </c>
      <c r="F27" s="37">
        <v>0</v>
      </c>
      <c r="G27" s="37">
        <f t="shared" si="6"/>
        <v>343917.90146383212</v>
      </c>
      <c r="H27" s="38">
        <v>0.02</v>
      </c>
      <c r="I27" s="37">
        <f t="shared" si="7"/>
        <v>6878.3580292766428</v>
      </c>
      <c r="J27" s="39">
        <f t="shared" si="1"/>
        <v>346931.85849588941</v>
      </c>
      <c r="K27" s="37"/>
      <c r="L27" s="6">
        <v>2035</v>
      </c>
      <c r="M27" s="36">
        <f>'NRC_Reverse Calcs'!D27</f>
        <v>315345.30322812212</v>
      </c>
      <c r="N27" s="46" t="str">
        <f t="shared" si="2"/>
        <v>YES</v>
      </c>
      <c r="O27" s="39">
        <f t="shared" si="3"/>
        <v>32436.999232929375</v>
      </c>
      <c r="P27" s="37"/>
      <c r="Q27" s="36">
        <f>'Cost Source Tab'!AX27</f>
        <v>3996.0541953285419</v>
      </c>
      <c r="R27" s="37">
        <f t="shared" si="8"/>
        <v>211791.65721098546</v>
      </c>
      <c r="S27" s="37">
        <f t="shared" si="9"/>
        <v>75000</v>
      </c>
      <c r="T27" s="63">
        <f t="shared" si="4"/>
        <v>0.35412159755322886</v>
      </c>
      <c r="U27" s="77"/>
    </row>
    <row r="28" spans="1:21" x14ac:dyDescent="0.25">
      <c r="A28" s="6">
        <v>2036</v>
      </c>
      <c r="B28" s="48">
        <f>'Cost Source Tab'!AU28</f>
        <v>7798.580191683779</v>
      </c>
      <c r="D28" s="36">
        <f t="shared" si="5"/>
        <v>346931.85849588941</v>
      </c>
      <c r="E28" s="37">
        <f t="shared" si="0"/>
        <v>7798.580191683779</v>
      </c>
      <c r="F28" s="37">
        <v>0</v>
      </c>
      <c r="G28" s="37">
        <f t="shared" si="6"/>
        <v>343032.56840004754</v>
      </c>
      <c r="H28" s="38">
        <v>0.02</v>
      </c>
      <c r="I28" s="37">
        <f t="shared" si="7"/>
        <v>6860.6513680009512</v>
      </c>
      <c r="J28" s="39">
        <f t="shared" si="1"/>
        <v>345993.92967220658</v>
      </c>
      <c r="K28" s="37"/>
      <c r="L28" s="6">
        <v>2036</v>
      </c>
      <c r="M28" s="36">
        <f>'NRC_Reverse Calcs'!D28</f>
        <v>317879.57604798372</v>
      </c>
      <c r="N28" s="46" t="str">
        <f t="shared" si="2"/>
        <v>YES</v>
      </c>
      <c r="O28" s="39">
        <f t="shared" si="3"/>
        <v>29052.282447905687</v>
      </c>
      <c r="P28" s="37"/>
      <c r="Q28" s="36">
        <f>'Cost Source Tab'!AX28</f>
        <v>4007.0022890143741</v>
      </c>
      <c r="R28" s="37">
        <f t="shared" si="8"/>
        <v>215798.65949999983</v>
      </c>
      <c r="S28" s="37">
        <f t="shared" si="9"/>
        <v>75000</v>
      </c>
      <c r="T28" s="63">
        <f t="shared" si="4"/>
        <v>0.34754618111981395</v>
      </c>
      <c r="U28" s="77"/>
    </row>
    <row r="29" spans="1:21" x14ac:dyDescent="0.25">
      <c r="A29" s="6">
        <v>2037</v>
      </c>
      <c r="B29" s="48">
        <f>'Cost Source Tab'!AU29</f>
        <v>7728.8019944387397</v>
      </c>
      <c r="D29" s="36">
        <f t="shared" si="5"/>
        <v>345993.92967220658</v>
      </c>
      <c r="E29" s="37">
        <f t="shared" si="0"/>
        <v>7728.8019944387397</v>
      </c>
      <c r="F29" s="37">
        <v>0</v>
      </c>
      <c r="G29" s="37">
        <f t="shared" si="6"/>
        <v>342129.5286749872</v>
      </c>
      <c r="H29" s="38">
        <v>0.02</v>
      </c>
      <c r="I29" s="37">
        <f t="shared" si="7"/>
        <v>6842.5905734997441</v>
      </c>
      <c r="J29" s="39">
        <f t="shared" si="1"/>
        <v>345107.71825126756</v>
      </c>
      <c r="K29" s="37"/>
      <c r="L29" s="6">
        <v>2037</v>
      </c>
      <c r="M29" s="36">
        <f>'NRC_Reverse Calcs'!D29</f>
        <v>320405.09548017185</v>
      </c>
      <c r="N29" s="46" t="str">
        <f t="shared" si="2"/>
        <v>YES</v>
      </c>
      <c r="O29" s="39">
        <f t="shared" si="3"/>
        <v>25588.83419203473</v>
      </c>
      <c r="P29" s="37"/>
      <c r="Q29" s="36">
        <f>'Cost Source Tab'!AX29</f>
        <v>3996.0541953285419</v>
      </c>
      <c r="R29" s="37">
        <f t="shared" si="8"/>
        <v>219794.71369532836</v>
      </c>
      <c r="S29" s="37">
        <f t="shared" si="9"/>
        <v>75000</v>
      </c>
      <c r="T29" s="63">
        <f t="shared" si="4"/>
        <v>0.34122749696319965</v>
      </c>
      <c r="U29" s="77"/>
    </row>
    <row r="30" spans="1:21" x14ac:dyDescent="0.25">
      <c r="A30" s="6">
        <v>2038</v>
      </c>
      <c r="B30" s="48">
        <f>'Cost Source Tab'!AU30</f>
        <v>7728.8019944387397</v>
      </c>
      <c r="D30" s="36">
        <f t="shared" si="5"/>
        <v>345107.71825126756</v>
      </c>
      <c r="E30" s="37">
        <f t="shared" si="0"/>
        <v>7728.8019944387397</v>
      </c>
      <c r="F30" s="37">
        <v>0</v>
      </c>
      <c r="G30" s="37">
        <f t="shared" si="6"/>
        <v>341243.31725404819</v>
      </c>
      <c r="H30" s="38">
        <v>0.02</v>
      </c>
      <c r="I30" s="37">
        <f t="shared" si="7"/>
        <v>6824.8663450809636</v>
      </c>
      <c r="J30" s="39">
        <f t="shared" si="1"/>
        <v>344203.78260190977</v>
      </c>
      <c r="K30" s="37"/>
      <c r="L30" s="6">
        <v>2038</v>
      </c>
      <c r="M30" s="36">
        <f>'NRC_Reverse Calcs'!D30</f>
        <v>323040.52285749995</v>
      </c>
      <c r="N30" s="46" t="str">
        <f t="shared" si="2"/>
        <v>YES</v>
      </c>
      <c r="O30" s="39">
        <f t="shared" si="3"/>
        <v>22067.195393767615</v>
      </c>
      <c r="P30" s="37"/>
      <c r="Q30" s="36">
        <f>'Cost Source Tab'!AX30</f>
        <v>3996.0541953285419</v>
      </c>
      <c r="R30" s="37">
        <f t="shared" si="8"/>
        <v>223790.76789065689</v>
      </c>
      <c r="S30" s="37">
        <f t="shared" si="9"/>
        <v>75000</v>
      </c>
      <c r="T30" s="63">
        <f t="shared" si="4"/>
        <v>0.33513446826655802</v>
      </c>
      <c r="U30" s="77"/>
    </row>
    <row r="31" spans="1:21" x14ac:dyDescent="0.25">
      <c r="A31" s="6">
        <v>2039</v>
      </c>
      <c r="B31" s="48">
        <f>'Cost Source Tab'!AU31</f>
        <v>7778.8019944387397</v>
      </c>
      <c r="D31" s="36">
        <f t="shared" si="5"/>
        <v>344203.78260190977</v>
      </c>
      <c r="E31" s="37">
        <f t="shared" si="0"/>
        <v>7778.8019944387397</v>
      </c>
      <c r="F31" s="37">
        <v>0</v>
      </c>
      <c r="G31" s="37">
        <f t="shared" si="6"/>
        <v>340314.3816046904</v>
      </c>
      <c r="H31" s="38">
        <v>0.02</v>
      </c>
      <c r="I31" s="37">
        <f t="shared" si="7"/>
        <v>6806.2876320938085</v>
      </c>
      <c r="J31" s="39">
        <f t="shared" si="1"/>
        <v>343231.26823956484</v>
      </c>
      <c r="K31" s="37"/>
      <c r="L31" s="6">
        <v>2039</v>
      </c>
      <c r="M31" s="36">
        <f>'NRC_Reverse Calcs'!D31</f>
        <v>325728.63727745926</v>
      </c>
      <c r="N31" s="46" t="str">
        <f t="shared" si="2"/>
        <v>YES</v>
      </c>
      <c r="O31" s="39">
        <f t="shared" si="3"/>
        <v>18475.14532445051</v>
      </c>
      <c r="P31" s="37"/>
      <c r="Q31" s="36">
        <f>'Cost Source Tab'!AX31</f>
        <v>3996.0541953285419</v>
      </c>
      <c r="R31" s="37">
        <f t="shared" si="8"/>
        <v>227786.82208598542</v>
      </c>
      <c r="S31" s="37">
        <f t="shared" si="9"/>
        <v>75000</v>
      </c>
      <c r="T31" s="63">
        <f t="shared" si="4"/>
        <v>0.32925521903847821</v>
      </c>
      <c r="U31" s="77"/>
    </row>
    <row r="32" spans="1:21" x14ac:dyDescent="0.25">
      <c r="A32" s="6">
        <v>2040</v>
      </c>
      <c r="B32" s="48">
        <f>'Cost Source Tab'!AU32</f>
        <v>7748.580191683779</v>
      </c>
      <c r="D32" s="36">
        <f t="shared" si="5"/>
        <v>343231.26823956484</v>
      </c>
      <c r="E32" s="37">
        <f t="shared" si="0"/>
        <v>7748.580191683779</v>
      </c>
      <c r="F32" s="37">
        <v>42500</v>
      </c>
      <c r="G32" s="37">
        <f t="shared" si="6"/>
        <v>360606.97814372298</v>
      </c>
      <c r="H32" s="38">
        <v>0.02</v>
      </c>
      <c r="I32" s="37">
        <f t="shared" si="7"/>
        <v>7212.1395628744594</v>
      </c>
      <c r="J32" s="39">
        <f t="shared" si="1"/>
        <v>385194.82761075551</v>
      </c>
      <c r="K32" s="37"/>
      <c r="L32" s="6">
        <v>2040</v>
      </c>
      <c r="M32" s="36">
        <f>'NRC_Reverse Calcs'!D32</f>
        <v>328419.99225497793</v>
      </c>
      <c r="N32" s="46" t="str">
        <f t="shared" si="2"/>
        <v>YES</v>
      </c>
      <c r="O32" s="39">
        <f t="shared" si="3"/>
        <v>14811.275984586915</v>
      </c>
      <c r="P32" s="37"/>
      <c r="Q32" s="36">
        <f>'Cost Source Tab'!AX32</f>
        <v>4007.0022890143741</v>
      </c>
      <c r="R32" s="37">
        <f t="shared" si="8"/>
        <v>231793.82437499979</v>
      </c>
      <c r="S32" s="37">
        <f t="shared" si="9"/>
        <v>117500</v>
      </c>
      <c r="T32" s="63">
        <f t="shared" si="4"/>
        <v>0.50691600743385901</v>
      </c>
      <c r="U32" s="77"/>
    </row>
    <row r="33" spans="1:21" x14ac:dyDescent="0.25">
      <c r="A33" s="6">
        <v>2041</v>
      </c>
      <c r="B33" s="48">
        <f>'Cost Source Tab'!AU33</f>
        <v>7728.8019944387397</v>
      </c>
      <c r="D33" s="36">
        <f t="shared" si="5"/>
        <v>385194.82761075551</v>
      </c>
      <c r="E33" s="37">
        <f t="shared" si="0"/>
        <v>7728.8019944387397</v>
      </c>
      <c r="F33" s="37">
        <v>0</v>
      </c>
      <c r="G33" s="37">
        <f t="shared" si="6"/>
        <v>381330.42661353614</v>
      </c>
      <c r="H33" s="38">
        <v>0.02</v>
      </c>
      <c r="I33" s="37">
        <f t="shared" si="7"/>
        <v>7626.6085322707231</v>
      </c>
      <c r="J33" s="39">
        <f t="shared" si="1"/>
        <v>385092.63414858747</v>
      </c>
      <c r="K33" s="37"/>
      <c r="L33" s="6">
        <v>2041</v>
      </c>
      <c r="M33" s="36">
        <f>'NRC_Reverse Calcs'!D33</f>
        <v>331206.73379819939</v>
      </c>
      <c r="N33" s="46" t="str">
        <f t="shared" si="2"/>
        <v>YES</v>
      </c>
      <c r="O33" s="39">
        <f t="shared" si="3"/>
        <v>53988.093812556122</v>
      </c>
      <c r="P33" s="37"/>
      <c r="Q33" s="36">
        <f>'Cost Source Tab'!AX33</f>
        <v>3996.0541953285419</v>
      </c>
      <c r="R33" s="37">
        <f t="shared" si="8"/>
        <v>235789.87857032832</v>
      </c>
      <c r="S33" s="37">
        <f t="shared" si="9"/>
        <v>117500</v>
      </c>
      <c r="T33" s="63">
        <f t="shared" si="4"/>
        <v>0.49832503715783388</v>
      </c>
      <c r="U33" s="77"/>
    </row>
    <row r="34" spans="1:21" x14ac:dyDescent="0.25">
      <c r="A34" s="6">
        <v>2042</v>
      </c>
      <c r="B34" s="48">
        <f>'Cost Source Tab'!AU34</f>
        <v>7778.8019944387397</v>
      </c>
      <c r="D34" s="36">
        <f t="shared" si="5"/>
        <v>385092.63414858747</v>
      </c>
      <c r="E34" s="37">
        <f t="shared" si="0"/>
        <v>7778.8019944387397</v>
      </c>
      <c r="F34" s="37">
        <v>0</v>
      </c>
      <c r="G34" s="37">
        <f t="shared" si="6"/>
        <v>381203.2331513681</v>
      </c>
      <c r="H34" s="38">
        <v>0.02</v>
      </c>
      <c r="I34" s="37">
        <f t="shared" si="7"/>
        <v>7624.0646630273623</v>
      </c>
      <c r="J34" s="39">
        <f t="shared" si="1"/>
        <v>384937.89681717608</v>
      </c>
      <c r="K34" s="37"/>
      <c r="L34" s="6">
        <v>2042</v>
      </c>
      <c r="M34" s="36">
        <f>'NRC_Reverse Calcs'!D34</f>
        <v>334058.10580122448</v>
      </c>
      <c r="N34" s="46" t="str">
        <f t="shared" si="2"/>
        <v>YES</v>
      </c>
      <c r="O34" s="39">
        <f t="shared" si="3"/>
        <v>51034.528347362997</v>
      </c>
      <c r="P34" s="37"/>
      <c r="Q34" s="36">
        <f>'Cost Source Tab'!AX34</f>
        <v>3996.0541953285419</v>
      </c>
      <c r="R34" s="37">
        <f t="shared" si="8"/>
        <v>239785.93276565685</v>
      </c>
      <c r="S34" s="37">
        <f t="shared" si="9"/>
        <v>117500</v>
      </c>
      <c r="T34" s="63">
        <f t="shared" si="4"/>
        <v>0.4900204054707118</v>
      </c>
      <c r="U34" s="77"/>
    </row>
    <row r="35" spans="1:21" x14ac:dyDescent="0.25">
      <c r="A35" s="6">
        <v>2043</v>
      </c>
      <c r="B35" s="48">
        <f>'Cost Source Tab'!AU35</f>
        <v>7728.8019944387397</v>
      </c>
      <c r="D35" s="36">
        <f t="shared" si="5"/>
        <v>384937.89681717608</v>
      </c>
      <c r="E35" s="37">
        <f t="shared" si="0"/>
        <v>7728.8019944387397</v>
      </c>
      <c r="F35" s="37">
        <v>0</v>
      </c>
      <c r="G35" s="37">
        <f t="shared" si="6"/>
        <v>381073.4958199567</v>
      </c>
      <c r="H35" s="38">
        <v>0.02</v>
      </c>
      <c r="I35" s="37">
        <f t="shared" si="7"/>
        <v>7621.4699163991345</v>
      </c>
      <c r="J35" s="39">
        <f t="shared" si="1"/>
        <v>384830.56473913649</v>
      </c>
      <c r="K35" s="37"/>
      <c r="L35" s="6">
        <v>2043</v>
      </c>
      <c r="M35" s="36">
        <f>'NRC_Reverse Calcs'!D35</f>
        <v>336915.98218129901</v>
      </c>
      <c r="N35" s="46" t="str">
        <f t="shared" si="2"/>
        <v>YES</v>
      </c>
      <c r="O35" s="39">
        <f t="shared" si="3"/>
        <v>48021.914635877067</v>
      </c>
      <c r="P35" s="37"/>
      <c r="Q35" s="36">
        <f>'Cost Source Tab'!AX35</f>
        <v>3996.0541953285419</v>
      </c>
      <c r="R35" s="37">
        <f t="shared" si="8"/>
        <v>243781.98696098538</v>
      </c>
      <c r="S35" s="37">
        <f t="shared" si="9"/>
        <v>117500</v>
      </c>
      <c r="T35" s="63">
        <f t="shared" si="4"/>
        <v>0.48198803145699431</v>
      </c>
      <c r="U35" s="77"/>
    </row>
    <row r="36" spans="1:21" x14ac:dyDescent="0.25">
      <c r="A36" s="6">
        <v>2044</v>
      </c>
      <c r="B36" s="48">
        <f>'Cost Source Tab'!AU36</f>
        <v>7748.580191683779</v>
      </c>
      <c r="D36" s="36">
        <f t="shared" si="5"/>
        <v>384830.56473913649</v>
      </c>
      <c r="E36" s="37">
        <f t="shared" si="0"/>
        <v>7748.580191683779</v>
      </c>
      <c r="F36" s="37">
        <v>0</v>
      </c>
      <c r="G36" s="37">
        <f t="shared" si="6"/>
        <v>380956.27464329463</v>
      </c>
      <c r="H36" s="38">
        <v>0.02</v>
      </c>
      <c r="I36" s="37">
        <f t="shared" si="7"/>
        <v>7619.1254928658927</v>
      </c>
      <c r="J36" s="39">
        <f t="shared" si="1"/>
        <v>384701.11004031863</v>
      </c>
      <c r="K36" s="37"/>
      <c r="L36" s="6">
        <v>2044</v>
      </c>
      <c r="M36" s="36">
        <f>'NRC_Reverse Calcs'!D36</f>
        <v>339881.49256489199</v>
      </c>
      <c r="N36" s="46" t="str">
        <f t="shared" si="2"/>
        <v>YES</v>
      </c>
      <c r="O36" s="39">
        <f t="shared" si="3"/>
        <v>44949.072174244502</v>
      </c>
      <c r="P36" s="37"/>
      <c r="Q36" s="36">
        <f>'Cost Source Tab'!AX36</f>
        <v>4007.0022890143741</v>
      </c>
      <c r="R36" s="37">
        <f t="shared" si="8"/>
        <v>247788.98924999975</v>
      </c>
      <c r="S36" s="37">
        <f t="shared" si="9"/>
        <v>117500</v>
      </c>
      <c r="T36" s="63">
        <f t="shared" si="4"/>
        <v>0.47419379027149455</v>
      </c>
      <c r="U36" s="77"/>
    </row>
    <row r="37" spans="1:21" x14ac:dyDescent="0.25">
      <c r="A37" s="6">
        <v>2045</v>
      </c>
      <c r="B37" s="48">
        <f>'Cost Source Tab'!AU37</f>
        <v>7778.8019944387397</v>
      </c>
      <c r="D37" s="36">
        <f t="shared" si="5"/>
        <v>384701.11004031863</v>
      </c>
      <c r="E37" s="37">
        <f t="shared" si="0"/>
        <v>7778.8019944387397</v>
      </c>
      <c r="F37" s="37">
        <v>0</v>
      </c>
      <c r="G37" s="37">
        <f t="shared" si="6"/>
        <v>380811.70904309925</v>
      </c>
      <c r="H37" s="38">
        <v>0.02</v>
      </c>
      <c r="I37" s="37">
        <f t="shared" si="7"/>
        <v>7616.2341808619849</v>
      </c>
      <c r="J37" s="39">
        <f t="shared" si="1"/>
        <v>384538.54222674185</v>
      </c>
      <c r="K37" s="37"/>
      <c r="L37" s="6">
        <v>2045</v>
      </c>
      <c r="M37" s="36">
        <f>'NRC_Reverse Calcs'!D37</f>
        <v>342897.3705892174</v>
      </c>
      <c r="N37" s="46" t="str">
        <f t="shared" si="2"/>
        <v>YES</v>
      </c>
      <c r="O37" s="39">
        <f t="shared" si="3"/>
        <v>41803.739451101224</v>
      </c>
      <c r="P37" s="37"/>
      <c r="Q37" s="36">
        <f>'Cost Source Tab'!AX37</f>
        <v>3996.0541953285419</v>
      </c>
      <c r="R37" s="37">
        <f t="shared" si="8"/>
        <v>251785.04344532828</v>
      </c>
      <c r="S37" s="37">
        <f t="shared" si="9"/>
        <v>117500</v>
      </c>
      <c r="T37" s="63">
        <f t="shared" si="4"/>
        <v>0.46666791002426455</v>
      </c>
      <c r="U37" s="77"/>
    </row>
    <row r="38" spans="1:21" x14ac:dyDescent="0.25">
      <c r="A38" s="6">
        <v>2046</v>
      </c>
      <c r="B38" s="48">
        <f>'Cost Source Tab'!AU38</f>
        <v>7728.8019944387397</v>
      </c>
      <c r="D38" s="36">
        <f t="shared" si="5"/>
        <v>384538.54222674185</v>
      </c>
      <c r="E38" s="37">
        <f t="shared" si="0"/>
        <v>7728.8019944387397</v>
      </c>
      <c r="F38" s="37">
        <v>0</v>
      </c>
      <c r="G38" s="37">
        <f t="shared" si="6"/>
        <v>380674.14122952247</v>
      </c>
      <c r="H38" s="38">
        <v>0.02</v>
      </c>
      <c r="I38" s="37">
        <f t="shared" si="7"/>
        <v>7613.48282459045</v>
      </c>
      <c r="J38" s="39">
        <f t="shared" si="1"/>
        <v>384423.22305689356</v>
      </c>
      <c r="K38" s="37"/>
      <c r="L38" s="6">
        <v>2046</v>
      </c>
      <c r="M38" s="36">
        <f>'NRC_Reverse Calcs'!D38</f>
        <v>345931.96013722819</v>
      </c>
      <c r="N38" s="46" t="str">
        <f t="shared" si="2"/>
        <v>YES</v>
      </c>
      <c r="O38" s="39">
        <f t="shared" si="3"/>
        <v>38606.582089513657</v>
      </c>
      <c r="P38" s="37"/>
      <c r="Q38" s="36">
        <f>'Cost Source Tab'!AX38</f>
        <v>3996.0541953285419</v>
      </c>
      <c r="R38" s="37">
        <f t="shared" si="8"/>
        <v>255781.09764065681</v>
      </c>
      <c r="S38" s="37">
        <f t="shared" si="9"/>
        <v>117500</v>
      </c>
      <c r="T38" s="63">
        <f t="shared" si="4"/>
        <v>0.45937718261368188</v>
      </c>
      <c r="U38" s="77"/>
    </row>
    <row r="39" spans="1:21" x14ac:dyDescent="0.25">
      <c r="A39" s="6">
        <v>2047</v>
      </c>
      <c r="B39" s="48">
        <f>'Cost Source Tab'!AU39</f>
        <v>7728.8019944387397</v>
      </c>
      <c r="D39" s="36">
        <f t="shared" si="5"/>
        <v>384423.22305689356</v>
      </c>
      <c r="E39" s="37">
        <f t="shared" si="0"/>
        <v>7728.8019944387397</v>
      </c>
      <c r="F39" s="37">
        <v>0</v>
      </c>
      <c r="G39" s="37">
        <f t="shared" si="6"/>
        <v>380558.82205967419</v>
      </c>
      <c r="H39" s="38">
        <v>0.02</v>
      </c>
      <c r="I39" s="37">
        <f t="shared" si="7"/>
        <v>7611.1764411934837</v>
      </c>
      <c r="J39" s="39">
        <f t="shared" si="1"/>
        <v>384305.59750364831</v>
      </c>
      <c r="K39" s="37"/>
      <c r="L39" s="6">
        <v>2047</v>
      </c>
      <c r="M39" s="36">
        <f>'NRC_Reverse Calcs'!D39</f>
        <v>349077.7165101482</v>
      </c>
      <c r="N39" s="46" t="str">
        <f t="shared" si="2"/>
        <v>YES</v>
      </c>
      <c r="O39" s="39">
        <f t="shared" si="3"/>
        <v>35345.506546745368</v>
      </c>
      <c r="P39" s="37"/>
      <c r="Q39" s="36">
        <f>'Cost Source Tab'!AX39</f>
        <v>3996.0541953285419</v>
      </c>
      <c r="R39" s="37">
        <f t="shared" si="8"/>
        <v>259777.15183598534</v>
      </c>
      <c r="S39" s="37">
        <f t="shared" si="9"/>
        <v>117500</v>
      </c>
      <c r="T39" s="63">
        <f t="shared" si="4"/>
        <v>0.45231075623689027</v>
      </c>
      <c r="U39" s="77"/>
    </row>
    <row r="40" spans="1:21" x14ac:dyDescent="0.25">
      <c r="A40" s="6">
        <v>2048</v>
      </c>
      <c r="B40" s="48">
        <f>'Cost Source Tab'!AU40</f>
        <v>7798.580191683779</v>
      </c>
      <c r="D40" s="36">
        <f t="shared" si="5"/>
        <v>384305.59750364831</v>
      </c>
      <c r="E40" s="37">
        <f t="shared" si="0"/>
        <v>7798.580191683779</v>
      </c>
      <c r="F40" s="37">
        <v>0</v>
      </c>
      <c r="G40" s="37">
        <f t="shared" si="6"/>
        <v>380406.30740780645</v>
      </c>
      <c r="H40" s="38">
        <v>0.02</v>
      </c>
      <c r="I40" s="37">
        <f t="shared" si="7"/>
        <v>7608.1261481561296</v>
      </c>
      <c r="J40" s="39">
        <f t="shared" si="1"/>
        <v>384115.14346012066</v>
      </c>
      <c r="K40" s="37"/>
      <c r="L40" s="6">
        <v>2048</v>
      </c>
      <c r="M40" s="36">
        <f>'NRC_Reverse Calcs'!D40</f>
        <v>352286.36234135996</v>
      </c>
      <c r="N40" s="46" t="str">
        <f t="shared" si="2"/>
        <v>YES</v>
      </c>
      <c r="O40" s="39">
        <f t="shared" si="3"/>
        <v>32019.235162288358</v>
      </c>
      <c r="P40" s="37"/>
      <c r="Q40" s="36">
        <f>'Cost Source Tab'!AX40</f>
        <v>4007.0022890143741</v>
      </c>
      <c r="R40" s="37">
        <f t="shared" si="8"/>
        <v>263784.15412499971</v>
      </c>
      <c r="S40" s="37">
        <f t="shared" si="9"/>
        <v>117500</v>
      </c>
      <c r="T40" s="63">
        <f t="shared" si="4"/>
        <v>0.44543994839174506</v>
      </c>
      <c r="U40" s="77"/>
    </row>
    <row r="41" spans="1:21" x14ac:dyDescent="0.25">
      <c r="A41" s="6">
        <v>2049</v>
      </c>
      <c r="B41" s="48">
        <f>'Cost Source Tab'!AU41</f>
        <v>7728.8019944387397</v>
      </c>
      <c r="D41" s="36">
        <f t="shared" si="5"/>
        <v>384115.14346012066</v>
      </c>
      <c r="E41" s="37">
        <f t="shared" si="0"/>
        <v>7728.8019944387397</v>
      </c>
      <c r="F41" s="37">
        <v>0</v>
      </c>
      <c r="G41" s="37">
        <f t="shared" si="6"/>
        <v>380250.74246290128</v>
      </c>
      <c r="H41" s="38">
        <v>0.02</v>
      </c>
      <c r="I41" s="37">
        <f t="shared" si="7"/>
        <v>7605.0148492580256</v>
      </c>
      <c r="J41" s="39">
        <f t="shared" si="1"/>
        <v>383991.35631493991</v>
      </c>
      <c r="K41" s="37"/>
      <c r="L41" s="6">
        <v>2049</v>
      </c>
      <c r="M41" s="36">
        <f>'NRC_Reverse Calcs'!D41</f>
        <v>355499.73674228555</v>
      </c>
      <c r="N41" s="46" t="str">
        <f t="shared" si="2"/>
        <v>YES</v>
      </c>
      <c r="O41" s="39">
        <f t="shared" si="3"/>
        <v>28615.406717835111</v>
      </c>
      <c r="P41" s="37"/>
      <c r="Q41" s="36">
        <f>'Cost Source Tab'!AX41</f>
        <v>3996.0541953285419</v>
      </c>
      <c r="R41" s="37">
        <f t="shared" si="8"/>
        <v>267780.20832032827</v>
      </c>
      <c r="S41" s="37">
        <f t="shared" si="9"/>
        <v>117500</v>
      </c>
      <c r="T41" s="63">
        <f t="shared" si="4"/>
        <v>0.43879269770169982</v>
      </c>
      <c r="U41" s="77"/>
    </row>
    <row r="42" spans="1:21" x14ac:dyDescent="0.25">
      <c r="A42" s="6">
        <v>2050</v>
      </c>
      <c r="B42" s="48">
        <f>'Cost Source Tab'!AU42</f>
        <v>7728.8019944387397</v>
      </c>
      <c r="D42" s="36">
        <f t="shared" si="5"/>
        <v>383991.35631493991</v>
      </c>
      <c r="E42" s="37">
        <f t="shared" si="0"/>
        <v>7728.8019944387397</v>
      </c>
      <c r="F42" s="37">
        <v>0</v>
      </c>
      <c r="G42" s="37">
        <f t="shared" si="6"/>
        <v>380126.95531772054</v>
      </c>
      <c r="H42" s="38">
        <v>0.02</v>
      </c>
      <c r="I42" s="37">
        <f t="shared" si="7"/>
        <v>7602.5391063544112</v>
      </c>
      <c r="J42" s="39">
        <f t="shared" si="1"/>
        <v>383865.09342685557</v>
      </c>
      <c r="K42" s="37"/>
      <c r="L42" s="6">
        <v>2050</v>
      </c>
      <c r="M42" s="36">
        <f>'NRC_Reverse Calcs'!D42</f>
        <v>358836.77057487419</v>
      </c>
      <c r="N42" s="46" t="str">
        <f t="shared" si="2"/>
        <v>YES</v>
      </c>
      <c r="O42" s="39">
        <f t="shared" si="3"/>
        <v>25154.585740065726</v>
      </c>
      <c r="P42" s="37"/>
      <c r="Q42" s="36">
        <f>'Cost Source Tab'!AX42</f>
        <v>3996.0541953285419</v>
      </c>
      <c r="R42" s="37">
        <f t="shared" si="8"/>
        <v>271776.26251565682</v>
      </c>
      <c r="S42" s="37">
        <f t="shared" si="9"/>
        <v>117500</v>
      </c>
      <c r="T42" s="63">
        <f t="shared" si="4"/>
        <v>0.43234092231741877</v>
      </c>
      <c r="U42" s="77"/>
    </row>
    <row r="43" spans="1:21" x14ac:dyDescent="0.25">
      <c r="A43" s="6">
        <v>2051</v>
      </c>
      <c r="B43" s="48">
        <f>'Cost Source Tab'!AU43</f>
        <v>7778.8019944387397</v>
      </c>
      <c r="D43" s="36">
        <f t="shared" si="5"/>
        <v>383865.09342685557</v>
      </c>
      <c r="E43" s="37">
        <f t="shared" si="0"/>
        <v>7778.8019944387397</v>
      </c>
      <c r="F43" s="37">
        <v>0</v>
      </c>
      <c r="G43" s="37">
        <f t="shared" si="6"/>
        <v>379975.6924296362</v>
      </c>
      <c r="H43" s="38">
        <v>0.02</v>
      </c>
      <c r="I43" s="37">
        <f t="shared" si="7"/>
        <v>7599.5138485927237</v>
      </c>
      <c r="J43" s="39">
        <f t="shared" si="1"/>
        <v>383685.80528100953</v>
      </c>
      <c r="K43" s="37"/>
      <c r="L43" s="6">
        <v>2051</v>
      </c>
      <c r="M43" s="36">
        <f>'NRC_Reverse Calcs'!D43</f>
        <v>362240.51785413636</v>
      </c>
      <c r="N43" s="46" t="str">
        <f t="shared" si="2"/>
        <v>YES</v>
      </c>
      <c r="O43" s="39">
        <f t="shared" si="3"/>
        <v>21624.575572719215</v>
      </c>
      <c r="P43" s="37"/>
      <c r="Q43" s="36">
        <f>'Cost Source Tab'!AX43</f>
        <v>3996.0541953285419</v>
      </c>
      <c r="R43" s="37">
        <f t="shared" si="8"/>
        <v>275772.31671098538</v>
      </c>
      <c r="S43" s="37">
        <f t="shared" si="9"/>
        <v>117500</v>
      </c>
      <c r="T43" s="63">
        <f t="shared" si="4"/>
        <v>0.4260761246863739</v>
      </c>
      <c r="U43" s="77"/>
    </row>
    <row r="44" spans="1:21" x14ac:dyDescent="0.25">
      <c r="A44" s="6">
        <v>2052</v>
      </c>
      <c r="B44" s="48">
        <f>'Cost Source Tab'!AU44</f>
        <v>7748.580191683779</v>
      </c>
      <c r="D44" s="36">
        <f t="shared" si="5"/>
        <v>383685.80528100953</v>
      </c>
      <c r="E44" s="37">
        <f t="shared" si="0"/>
        <v>7748.580191683779</v>
      </c>
      <c r="F44" s="37">
        <v>0</v>
      </c>
      <c r="G44" s="37">
        <f t="shared" si="6"/>
        <v>379811.51518516766</v>
      </c>
      <c r="H44" s="38">
        <v>0.02</v>
      </c>
      <c r="I44" s="37">
        <f t="shared" si="7"/>
        <v>7596.2303037033535</v>
      </c>
      <c r="J44" s="39">
        <f t="shared" si="1"/>
        <v>383533.45539302909</v>
      </c>
      <c r="K44" s="37"/>
      <c r="L44" s="6">
        <v>2052</v>
      </c>
      <c r="M44" s="36">
        <f>'NRC_Reverse Calcs'!D44</f>
        <v>365661.81250862655</v>
      </c>
      <c r="N44" s="46" t="str">
        <f t="shared" si="2"/>
        <v>YES</v>
      </c>
      <c r="O44" s="39">
        <f t="shared" si="3"/>
        <v>18023.992772382975</v>
      </c>
      <c r="P44" s="37"/>
      <c r="Q44" s="36">
        <f>'Cost Source Tab'!AX44</f>
        <v>4007.0022890143741</v>
      </c>
      <c r="R44" s="37">
        <f t="shared" si="8"/>
        <v>279779.31899999978</v>
      </c>
      <c r="S44" s="37">
        <f t="shared" si="9"/>
        <v>117500</v>
      </c>
      <c r="T44" s="63">
        <f t="shared" si="4"/>
        <v>0.41997385803916437</v>
      </c>
      <c r="U44" s="77"/>
    </row>
    <row r="45" spans="1:21" x14ac:dyDescent="0.25">
      <c r="A45" s="6">
        <v>2053</v>
      </c>
      <c r="B45" s="48">
        <f>'Cost Source Tab'!AU45</f>
        <v>3582.6193302026286</v>
      </c>
      <c r="D45" s="36">
        <f t="shared" si="5"/>
        <v>383533.45539302909</v>
      </c>
      <c r="E45" s="37">
        <f t="shared" si="0"/>
        <v>3582.6193302026286</v>
      </c>
      <c r="F45" s="37">
        <v>0</v>
      </c>
      <c r="G45" s="37">
        <f t="shared" si="6"/>
        <v>381742.1457279278</v>
      </c>
      <c r="H45" s="38">
        <v>0.02</v>
      </c>
      <c r="I45" s="37">
        <f t="shared" si="7"/>
        <v>7634.842914558556</v>
      </c>
      <c r="J45" s="39">
        <f t="shared" si="1"/>
        <v>387585.67897738499</v>
      </c>
      <c r="K45" s="37"/>
      <c r="L45" s="6">
        <v>2053</v>
      </c>
      <c r="M45" s="36">
        <f>'NRC_Reverse Calcs'!D45</f>
        <v>369193.08656609885</v>
      </c>
      <c r="N45" s="46" t="str">
        <f t="shared" si="2"/>
        <v>YES</v>
      </c>
      <c r="O45" s="39">
        <f t="shared" si="3"/>
        <v>14340.368826930237</v>
      </c>
      <c r="P45" s="37"/>
      <c r="Q45" s="36">
        <f>'Cost Source Tab'!AX45</f>
        <v>0</v>
      </c>
      <c r="R45" s="37">
        <f t="shared" si="8"/>
        <v>279779.31899999978</v>
      </c>
      <c r="S45" s="37">
        <f t="shared" si="9"/>
        <v>117500</v>
      </c>
      <c r="T45" s="63">
        <f t="shared" si="4"/>
        <v>0.41997385803916437</v>
      </c>
      <c r="U45" s="77"/>
    </row>
    <row r="46" spans="1:21" x14ac:dyDescent="0.25">
      <c r="A46" s="6">
        <v>2054</v>
      </c>
      <c r="B46" s="48">
        <f>'Cost Source Tab'!AU46</f>
        <v>3632.6193302026286</v>
      </c>
      <c r="D46" s="36">
        <f t="shared" si="5"/>
        <v>387585.67897738499</v>
      </c>
      <c r="E46" s="37">
        <f t="shared" si="0"/>
        <v>3632.6193302026286</v>
      </c>
      <c r="F46" s="37">
        <v>0</v>
      </c>
      <c r="G46" s="37">
        <f t="shared" si="6"/>
        <v>385769.3693122837</v>
      </c>
      <c r="H46" s="38">
        <v>0.02</v>
      </c>
      <c r="I46" s="37">
        <f t="shared" si="7"/>
        <v>7715.387386245674</v>
      </c>
      <c r="J46" s="39">
        <f t="shared" si="1"/>
        <v>391668.447033428</v>
      </c>
      <c r="K46" s="37"/>
      <c r="L46" s="6">
        <v>2054</v>
      </c>
      <c r="M46" s="36">
        <f>'NRC_Reverse Calcs'!D46</f>
        <v>372955.50479940046</v>
      </c>
      <c r="N46" s="46" t="str">
        <f t="shared" si="2"/>
        <v>YES</v>
      </c>
      <c r="O46" s="39">
        <f t="shared" si="3"/>
        <v>14630.174177984532</v>
      </c>
      <c r="P46" s="37"/>
      <c r="Q46" s="36">
        <f>'Cost Source Tab'!AX46</f>
        <v>0</v>
      </c>
      <c r="R46" s="37">
        <f t="shared" si="8"/>
        <v>279779.31899999978</v>
      </c>
      <c r="S46" s="37">
        <f t="shared" si="9"/>
        <v>117500</v>
      </c>
      <c r="T46" s="63">
        <f t="shared" si="4"/>
        <v>0.41997385803916437</v>
      </c>
      <c r="U46" s="77"/>
    </row>
    <row r="47" spans="1:21" x14ac:dyDescent="0.25">
      <c r="A47" s="6">
        <v>2055</v>
      </c>
      <c r="B47" s="48">
        <f>'Cost Source Tab'!AU47</f>
        <v>3582.6193302026286</v>
      </c>
      <c r="D47" s="36">
        <f t="shared" si="5"/>
        <v>391668.447033428</v>
      </c>
      <c r="E47" s="37">
        <f t="shared" si="0"/>
        <v>3582.6193302026286</v>
      </c>
      <c r="F47" s="37">
        <v>0</v>
      </c>
      <c r="G47" s="37">
        <f t="shared" si="6"/>
        <v>389877.13736832672</v>
      </c>
      <c r="H47" s="38">
        <v>0.02</v>
      </c>
      <c r="I47" s="37">
        <f t="shared" si="7"/>
        <v>7797.5427473665341</v>
      </c>
      <c r="J47" s="39">
        <f t="shared" si="1"/>
        <v>395883.3704505919</v>
      </c>
      <c r="K47" s="37"/>
      <c r="L47" s="6">
        <v>2055</v>
      </c>
      <c r="M47" s="36">
        <f>'NRC_Reverse Calcs'!D47</f>
        <v>376742.64090027928</v>
      </c>
      <c r="N47" s="46" t="str">
        <f t="shared" si="2"/>
        <v>YES</v>
      </c>
      <c r="O47" s="39">
        <f t="shared" si="3"/>
        <v>14925.806133148726</v>
      </c>
      <c r="P47" s="37"/>
      <c r="Q47" s="36">
        <f>'Cost Source Tab'!AX47</f>
        <v>0</v>
      </c>
      <c r="R47" s="37">
        <f t="shared" si="8"/>
        <v>279779.31899999978</v>
      </c>
      <c r="S47" s="37">
        <f t="shared" si="9"/>
        <v>117500</v>
      </c>
      <c r="T47" s="63">
        <f t="shared" si="4"/>
        <v>0.41997385803916437</v>
      </c>
      <c r="U47" s="77"/>
    </row>
    <row r="48" spans="1:21" x14ac:dyDescent="0.25">
      <c r="A48" s="6">
        <v>2056</v>
      </c>
      <c r="B48" s="48">
        <f>'Cost Source Tab'!AU48</f>
        <v>3591.4311091894851</v>
      </c>
      <c r="D48" s="36">
        <f t="shared" si="5"/>
        <v>395883.3704505919</v>
      </c>
      <c r="E48" s="37">
        <f t="shared" si="0"/>
        <v>3591.4311091894851</v>
      </c>
      <c r="F48" s="37">
        <v>0</v>
      </c>
      <c r="G48" s="37">
        <f t="shared" si="6"/>
        <v>394087.65489599714</v>
      </c>
      <c r="H48" s="38">
        <v>0.02</v>
      </c>
      <c r="I48" s="37">
        <f t="shared" si="7"/>
        <v>7881.7530979199428</v>
      </c>
      <c r="J48" s="39">
        <f t="shared" si="1"/>
        <v>400173.69243932236</v>
      </c>
      <c r="K48" s="37"/>
      <c r="L48" s="6">
        <v>2056</v>
      </c>
      <c r="M48" s="36">
        <f>'NRC_Reverse Calcs'!D48</f>
        <v>380655.98861639394</v>
      </c>
      <c r="N48" s="46" t="str">
        <f t="shared" si="2"/>
        <v>YES</v>
      </c>
      <c r="O48" s="39">
        <f t="shared" si="3"/>
        <v>15227.381834197964</v>
      </c>
      <c r="P48" s="37"/>
      <c r="Q48" s="36">
        <f>'Cost Source Tab'!AX48</f>
        <v>0</v>
      </c>
      <c r="R48" s="37">
        <f t="shared" si="8"/>
        <v>279779.31899999978</v>
      </c>
      <c r="S48" s="37">
        <f t="shared" si="9"/>
        <v>117500</v>
      </c>
      <c r="T48" s="63">
        <f t="shared" si="4"/>
        <v>0.41997385803916437</v>
      </c>
      <c r="U48" s="77"/>
    </row>
    <row r="49" spans="1:21" x14ac:dyDescent="0.25">
      <c r="A49" s="6">
        <v>2057</v>
      </c>
      <c r="B49" s="48">
        <f>'Cost Source Tab'!AU49</f>
        <v>3632.6193302026286</v>
      </c>
      <c r="D49" s="36">
        <f t="shared" si="5"/>
        <v>400173.69243932236</v>
      </c>
      <c r="E49" s="37">
        <f t="shared" si="0"/>
        <v>3632.6193302026286</v>
      </c>
      <c r="F49" s="37">
        <v>0</v>
      </c>
      <c r="G49" s="37">
        <f t="shared" si="6"/>
        <v>398357.38277422107</v>
      </c>
      <c r="H49" s="38">
        <v>0.02</v>
      </c>
      <c r="I49" s="37">
        <f t="shared" si="7"/>
        <v>7967.1476554844212</v>
      </c>
      <c r="J49" s="39">
        <f t="shared" si="1"/>
        <v>404508.22076460416</v>
      </c>
      <c r="K49" s="37"/>
      <c r="L49" s="6">
        <v>2057</v>
      </c>
      <c r="M49" s="36">
        <f>'NRC_Reverse Calcs'!D49</f>
        <v>384638.67149334407</v>
      </c>
      <c r="N49" s="46" t="str">
        <f t="shared" si="2"/>
        <v>YES</v>
      </c>
      <c r="O49" s="39">
        <f t="shared" si="3"/>
        <v>15535.020945978293</v>
      </c>
      <c r="P49" s="37"/>
      <c r="Q49" s="36">
        <f>'Cost Source Tab'!AX49</f>
        <v>0</v>
      </c>
      <c r="R49" s="37">
        <f t="shared" si="8"/>
        <v>279779.31899999978</v>
      </c>
      <c r="S49" s="37">
        <f t="shared" si="9"/>
        <v>117500</v>
      </c>
      <c r="T49" s="63">
        <f t="shared" si="4"/>
        <v>0.41997385803916437</v>
      </c>
      <c r="U49" s="77"/>
    </row>
    <row r="50" spans="1:21" x14ac:dyDescent="0.25">
      <c r="A50" s="6">
        <v>2058</v>
      </c>
      <c r="B50" s="48">
        <f>'Cost Source Tab'!AU50</f>
        <v>3582.6193302026286</v>
      </c>
      <c r="D50" s="36">
        <f t="shared" si="5"/>
        <v>404508.22076460416</v>
      </c>
      <c r="E50" s="37">
        <f t="shared" si="0"/>
        <v>3582.6193302026286</v>
      </c>
      <c r="F50" s="37">
        <v>0</v>
      </c>
      <c r="G50" s="37">
        <f t="shared" si="6"/>
        <v>402716.91109950288</v>
      </c>
      <c r="H50" s="38">
        <v>0.02</v>
      </c>
      <c r="I50" s="37">
        <f t="shared" si="7"/>
        <v>8054.3382219900577</v>
      </c>
      <c r="J50" s="39">
        <f t="shared" si="1"/>
        <v>408979.93965639157</v>
      </c>
      <c r="K50" s="37"/>
      <c r="L50" s="6">
        <v>2058</v>
      </c>
      <c r="M50" s="36">
        <f>'NRC_Reverse Calcs'!D50</f>
        <v>388659.3755942242</v>
      </c>
      <c r="N50" s="46" t="str">
        <f t="shared" si="2"/>
        <v>YES</v>
      </c>
      <c r="O50" s="39">
        <f t="shared" si="3"/>
        <v>15848.845170379966</v>
      </c>
      <c r="P50" s="37"/>
      <c r="Q50" s="36">
        <f>'Cost Source Tab'!AX50</f>
        <v>0</v>
      </c>
      <c r="R50" s="37">
        <f t="shared" si="8"/>
        <v>279779.31899999978</v>
      </c>
      <c r="S50" s="37">
        <f t="shared" si="9"/>
        <v>117500</v>
      </c>
      <c r="T50" s="63">
        <f t="shared" si="4"/>
        <v>0.41997385803916437</v>
      </c>
      <c r="U50" s="77"/>
    </row>
    <row r="51" spans="1:21" x14ac:dyDescent="0.25">
      <c r="A51" s="6">
        <v>2059</v>
      </c>
      <c r="B51" s="48">
        <f>'Cost Source Tab'!AU51</f>
        <v>3582.6193302026286</v>
      </c>
      <c r="D51" s="36">
        <f t="shared" si="5"/>
        <v>408979.93965639157</v>
      </c>
      <c r="E51" s="37">
        <f t="shared" si="0"/>
        <v>3582.6193302026286</v>
      </c>
      <c r="F51" s="37">
        <v>0</v>
      </c>
      <c r="G51" s="37">
        <f t="shared" si="6"/>
        <v>407188.62999129028</v>
      </c>
      <c r="H51" s="38">
        <v>0.02</v>
      </c>
      <c r="I51" s="37">
        <f t="shared" si="7"/>
        <v>8143.7725998258056</v>
      </c>
      <c r="J51" s="39">
        <f t="shared" si="1"/>
        <v>413541.09292601474</v>
      </c>
      <c r="K51" s="37"/>
      <c r="L51" s="6">
        <v>2059</v>
      </c>
      <c r="M51" s="36">
        <f>'NRC_Reverse Calcs'!D51</f>
        <v>392810.96076444059</v>
      </c>
      <c r="N51" s="46" t="str">
        <f t="shared" si="2"/>
        <v>YES</v>
      </c>
      <c r="O51" s="39">
        <f t="shared" si="3"/>
        <v>16168.978891950974</v>
      </c>
      <c r="P51" s="37"/>
      <c r="Q51" s="36">
        <f>'Cost Source Tab'!AX51</f>
        <v>0</v>
      </c>
      <c r="R51" s="37">
        <f t="shared" si="8"/>
        <v>279779.31899999978</v>
      </c>
      <c r="S51" s="37">
        <f t="shared" si="9"/>
        <v>117500</v>
      </c>
      <c r="T51" s="63">
        <f t="shared" si="4"/>
        <v>0.41997385803916437</v>
      </c>
      <c r="U51" s="77"/>
    </row>
    <row r="52" spans="1:21" x14ac:dyDescent="0.25">
      <c r="A52" s="6">
        <v>2060</v>
      </c>
      <c r="B52" s="48">
        <f>'Cost Source Tab'!AU52</f>
        <v>3641.4311091894851</v>
      </c>
      <c r="D52" s="36">
        <f t="shared" si="5"/>
        <v>413541.09292601474</v>
      </c>
      <c r="E52" s="37">
        <f t="shared" si="0"/>
        <v>3641.4311091894851</v>
      </c>
      <c r="F52" s="37">
        <v>0</v>
      </c>
      <c r="G52" s="37">
        <f t="shared" si="6"/>
        <v>411720.37737141998</v>
      </c>
      <c r="H52" s="38">
        <v>0.02</v>
      </c>
      <c r="I52" s="37">
        <f t="shared" si="7"/>
        <v>8234.4075474284</v>
      </c>
      <c r="J52" s="39">
        <f t="shared" si="1"/>
        <v>418134.06936425366</v>
      </c>
      <c r="K52" s="37"/>
      <c r="L52" s="6">
        <v>2060</v>
      </c>
      <c r="M52" s="36">
        <f>'NRC_Reverse Calcs'!D52</f>
        <v>397045.5437613973</v>
      </c>
      <c r="N52" s="46" t="str">
        <f t="shared" si="2"/>
        <v>YES</v>
      </c>
      <c r="O52" s="39">
        <f t="shared" si="3"/>
        <v>16495.549164617434</v>
      </c>
      <c r="P52" s="37"/>
      <c r="Q52" s="36">
        <f>'Cost Source Tab'!AX52</f>
        <v>0</v>
      </c>
      <c r="R52" s="37">
        <f t="shared" si="8"/>
        <v>279779.31899999978</v>
      </c>
      <c r="S52" s="37">
        <f t="shared" si="9"/>
        <v>117500</v>
      </c>
      <c r="T52" s="63">
        <f t="shared" si="4"/>
        <v>0.41997385803916437</v>
      </c>
      <c r="U52" s="77"/>
    </row>
    <row r="53" spans="1:21" x14ac:dyDescent="0.25">
      <c r="A53" s="6">
        <v>2061</v>
      </c>
      <c r="B53" s="48">
        <f>'Cost Source Tab'!AU53</f>
        <v>3582.6193302026286</v>
      </c>
      <c r="D53" s="36">
        <f t="shared" si="5"/>
        <v>418134.06936425366</v>
      </c>
      <c r="E53" s="37">
        <f t="shared" si="0"/>
        <v>3582.6193302026286</v>
      </c>
      <c r="F53" s="37">
        <v>0</v>
      </c>
      <c r="G53" s="37">
        <f t="shared" si="6"/>
        <v>416342.75969915238</v>
      </c>
      <c r="H53" s="38">
        <v>0.02</v>
      </c>
      <c r="I53" s="37">
        <f t="shared" si="7"/>
        <v>8326.8551939830468</v>
      </c>
      <c r="J53" s="39">
        <f t="shared" si="1"/>
        <v>422878.30522803409</v>
      </c>
      <c r="K53" s="37"/>
      <c r="L53" s="6">
        <v>2061</v>
      </c>
      <c r="M53" s="36">
        <f>'NRC_Reverse Calcs'!D53</f>
        <v>401305.38420754578</v>
      </c>
      <c r="N53" s="46" t="str">
        <f t="shared" si="2"/>
        <v>YES</v>
      </c>
      <c r="O53" s="39">
        <f t="shared" si="3"/>
        <v>16828.685156707885</v>
      </c>
      <c r="P53" s="37"/>
      <c r="Q53" s="36">
        <f>'Cost Source Tab'!AX53</f>
        <v>0</v>
      </c>
      <c r="R53" s="37">
        <f t="shared" si="8"/>
        <v>279779.31899999978</v>
      </c>
      <c r="S53" s="37">
        <f t="shared" si="9"/>
        <v>117500</v>
      </c>
      <c r="T53" s="63">
        <f t="shared" si="4"/>
        <v>0.41997385803916437</v>
      </c>
      <c r="U53" s="77"/>
    </row>
    <row r="54" spans="1:21" x14ac:dyDescent="0.25">
      <c r="A54" s="6">
        <v>2062</v>
      </c>
      <c r="B54" s="48">
        <f>'Cost Source Tab'!AU54</f>
        <v>3582.6193302026286</v>
      </c>
      <c r="D54" s="36">
        <f t="shared" si="5"/>
        <v>422878.30522803409</v>
      </c>
      <c r="E54" s="37">
        <f t="shared" si="0"/>
        <v>3582.6193302026286</v>
      </c>
      <c r="F54" s="37">
        <v>0</v>
      </c>
      <c r="G54" s="37">
        <f t="shared" si="6"/>
        <v>421086.9955629328</v>
      </c>
      <c r="H54" s="38">
        <v>0.02</v>
      </c>
      <c r="I54" s="37">
        <f t="shared" si="7"/>
        <v>8421.7399112586554</v>
      </c>
      <c r="J54" s="39">
        <f t="shared" si="1"/>
        <v>427717.42580909008</v>
      </c>
      <c r="K54" s="37"/>
      <c r="L54" s="6">
        <v>2062</v>
      </c>
      <c r="M54" s="36">
        <f>'NRC_Reverse Calcs'!D54</f>
        <v>405709.78635942383</v>
      </c>
      <c r="N54" s="46" t="str">
        <f t="shared" si="2"/>
        <v>YES</v>
      </c>
      <c r="O54" s="39">
        <f t="shared" si="3"/>
        <v>17168.518868610263</v>
      </c>
      <c r="P54" s="37"/>
      <c r="Q54" s="36">
        <f>'Cost Source Tab'!AX54</f>
        <v>0</v>
      </c>
      <c r="R54" s="37">
        <f t="shared" si="8"/>
        <v>279779.31899999978</v>
      </c>
      <c r="S54" s="37">
        <f t="shared" si="9"/>
        <v>117500</v>
      </c>
      <c r="T54" s="63">
        <f t="shared" si="4"/>
        <v>0.41997385803916437</v>
      </c>
      <c r="U54" s="77"/>
    </row>
    <row r="55" spans="1:21" x14ac:dyDescent="0.25">
      <c r="A55" s="6">
        <v>2063</v>
      </c>
      <c r="B55" s="48">
        <f>'Cost Source Tab'!AU55</f>
        <v>3632.6193302026286</v>
      </c>
      <c r="D55" s="36">
        <f t="shared" si="5"/>
        <v>427717.42580909008</v>
      </c>
      <c r="E55" s="37">
        <f t="shared" si="0"/>
        <v>3632.6193302026286</v>
      </c>
      <c r="F55" s="37">
        <v>0</v>
      </c>
      <c r="G55" s="37">
        <f t="shared" si="6"/>
        <v>425901.11614398879</v>
      </c>
      <c r="H55" s="38">
        <v>0.02</v>
      </c>
      <c r="I55" s="37">
        <f t="shared" si="7"/>
        <v>8518.0223228797768</v>
      </c>
      <c r="J55" s="39">
        <f t="shared" si="1"/>
        <v>432602.8288017672</v>
      </c>
      <c r="K55" s="37"/>
      <c r="L55" s="6">
        <v>2063</v>
      </c>
      <c r="M55" s="36">
        <f>'NRC_Reverse Calcs'!D55</f>
        <v>410202.24061470543</v>
      </c>
      <c r="N55" s="46" t="str">
        <f t="shared" si="2"/>
        <v>YES</v>
      </c>
      <c r="O55" s="39">
        <f t="shared" si="3"/>
        <v>17515.185194384656</v>
      </c>
      <c r="P55" s="37"/>
      <c r="Q55" s="36">
        <f>'Cost Source Tab'!AX55</f>
        <v>0</v>
      </c>
      <c r="R55" s="37">
        <f t="shared" si="8"/>
        <v>279779.31899999978</v>
      </c>
      <c r="S55" s="37">
        <f t="shared" si="9"/>
        <v>117500</v>
      </c>
      <c r="T55" s="63">
        <f t="shared" si="4"/>
        <v>0.41997385803916437</v>
      </c>
      <c r="U55" s="77"/>
    </row>
    <row r="56" spans="1:21" x14ac:dyDescent="0.25">
      <c r="A56" s="6">
        <v>2064</v>
      </c>
      <c r="B56" s="48">
        <f>'Cost Source Tab'!AU56</f>
        <v>3591.4311091894851</v>
      </c>
      <c r="D56" s="36">
        <f t="shared" si="5"/>
        <v>432602.8288017672</v>
      </c>
      <c r="E56" s="37">
        <f t="shared" si="0"/>
        <v>3591.4311091894851</v>
      </c>
      <c r="F56" s="37">
        <v>0</v>
      </c>
      <c r="G56" s="37">
        <f t="shared" si="6"/>
        <v>430807.11324717244</v>
      </c>
      <c r="H56" s="38">
        <v>0.02</v>
      </c>
      <c r="I56" s="37">
        <f t="shared" si="7"/>
        <v>8616.1422649434498</v>
      </c>
      <c r="J56" s="39">
        <f t="shared" si="1"/>
        <v>437627.53995752119</v>
      </c>
      <c r="K56" s="37"/>
      <c r="L56" s="6">
        <v>2064</v>
      </c>
      <c r="M56" s="36">
        <f>'NRC_Reverse Calcs'!D56</f>
        <v>414734.00750095752</v>
      </c>
      <c r="N56" s="46" t="str">
        <f t="shared" si="2"/>
        <v>YES</v>
      </c>
      <c r="O56" s="39">
        <f t="shared" si="3"/>
        <v>17868.821300809679</v>
      </c>
      <c r="P56" s="37"/>
      <c r="Q56" s="36">
        <f>'Cost Source Tab'!AX56</f>
        <v>0</v>
      </c>
      <c r="R56" s="37">
        <f t="shared" si="8"/>
        <v>279779.31899999978</v>
      </c>
      <c r="S56" s="37">
        <f t="shared" si="9"/>
        <v>117500</v>
      </c>
      <c r="T56" s="63">
        <f t="shared" si="4"/>
        <v>0.41997385803916437</v>
      </c>
      <c r="U56" s="77"/>
    </row>
    <row r="57" spans="1:21" x14ac:dyDescent="0.25">
      <c r="A57" s="6">
        <v>2065</v>
      </c>
      <c r="B57" s="48">
        <f>'Cost Source Tab'!AU57</f>
        <v>3582.6193302026286</v>
      </c>
      <c r="D57" s="36">
        <f t="shared" si="5"/>
        <v>437627.53995752119</v>
      </c>
      <c r="E57" s="37">
        <f t="shared" si="0"/>
        <v>3582.6193302026286</v>
      </c>
      <c r="F57" s="37">
        <v>0</v>
      </c>
      <c r="G57" s="37">
        <f t="shared" si="6"/>
        <v>435836.2302924199</v>
      </c>
      <c r="H57" s="38">
        <v>0.02</v>
      </c>
      <c r="I57" s="37">
        <f t="shared" si="7"/>
        <v>8716.7246058483979</v>
      </c>
      <c r="J57" s="39">
        <f t="shared" si="1"/>
        <v>442761.64523316693</v>
      </c>
      <c r="K57" s="37"/>
      <c r="L57" s="6">
        <v>2065</v>
      </c>
      <c r="M57" s="36">
        <f>'NRC_Reverse Calcs'!D57</f>
        <v>419397.97268118942</v>
      </c>
      <c r="N57" s="46" t="str">
        <f t="shared" si="2"/>
        <v>YES</v>
      </c>
      <c r="O57" s="39">
        <f t="shared" si="3"/>
        <v>18229.567276331771</v>
      </c>
      <c r="P57" s="37"/>
      <c r="Q57" s="36">
        <f>'Cost Source Tab'!AX57</f>
        <v>0</v>
      </c>
      <c r="R57" s="37">
        <f t="shared" si="8"/>
        <v>279779.31899999978</v>
      </c>
      <c r="S57" s="37">
        <f t="shared" si="9"/>
        <v>117500</v>
      </c>
      <c r="T57" s="63">
        <f t="shared" si="4"/>
        <v>0.41997385803916437</v>
      </c>
      <c r="U57" s="77"/>
    </row>
    <row r="58" spans="1:21" x14ac:dyDescent="0.25">
      <c r="A58" s="6">
        <v>2066</v>
      </c>
      <c r="B58" s="48">
        <f>'Cost Source Tab'!AU58</f>
        <v>3632.6193302026286</v>
      </c>
      <c r="D58" s="36">
        <f t="shared" si="5"/>
        <v>442761.64523316693</v>
      </c>
      <c r="E58" s="37">
        <f t="shared" si="0"/>
        <v>3632.6193302026286</v>
      </c>
      <c r="F58" s="37">
        <v>0</v>
      </c>
      <c r="G58" s="37">
        <f t="shared" si="6"/>
        <v>440945.33556806564</v>
      </c>
      <c r="H58" s="38">
        <v>0.02</v>
      </c>
      <c r="I58" s="37">
        <f t="shared" si="7"/>
        <v>8818.9067113613128</v>
      </c>
      <c r="J58" s="39">
        <f t="shared" si="1"/>
        <v>447947.9326143256</v>
      </c>
      <c r="K58" s="37"/>
      <c r="L58" s="6">
        <v>2066</v>
      </c>
      <c r="M58" s="36">
        <f>'NRC_Reverse Calcs'!D58</f>
        <v>424164.07896819949</v>
      </c>
      <c r="N58" s="46" t="str">
        <f t="shared" si="2"/>
        <v>YES</v>
      </c>
      <c r="O58" s="39">
        <f t="shared" si="3"/>
        <v>18597.566264967434</v>
      </c>
      <c r="P58" s="37"/>
      <c r="Q58" s="36">
        <f>'Cost Source Tab'!AX58</f>
        <v>0</v>
      </c>
      <c r="R58" s="37">
        <f t="shared" si="8"/>
        <v>279779.31899999978</v>
      </c>
      <c r="S58" s="37">
        <f t="shared" si="9"/>
        <v>117500</v>
      </c>
      <c r="T58" s="63">
        <f t="shared" si="4"/>
        <v>0.41997385803916437</v>
      </c>
      <c r="U58" s="77"/>
    </row>
    <row r="59" spans="1:21" x14ac:dyDescent="0.25">
      <c r="A59" s="6">
        <v>2067</v>
      </c>
      <c r="B59" s="48">
        <f>'Cost Source Tab'!AU59</f>
        <v>3582.6193302026286</v>
      </c>
      <c r="D59" s="36">
        <f t="shared" si="5"/>
        <v>447947.9326143256</v>
      </c>
      <c r="E59" s="37">
        <f t="shared" si="0"/>
        <v>3582.6193302026286</v>
      </c>
      <c r="F59" s="37">
        <v>0</v>
      </c>
      <c r="G59" s="37">
        <f t="shared" si="6"/>
        <v>446156.62294922431</v>
      </c>
      <c r="H59" s="38">
        <v>0.02</v>
      </c>
      <c r="I59" s="37">
        <f t="shared" si="7"/>
        <v>8923.1324589844862</v>
      </c>
      <c r="J59" s="39">
        <f t="shared" si="1"/>
        <v>453288.44574310747</v>
      </c>
      <c r="K59" s="37"/>
      <c r="L59" s="6">
        <v>2067</v>
      </c>
      <c r="M59" s="36">
        <f>'NRC_Reverse Calcs'!D59</f>
        <v>428974.96869383194</v>
      </c>
      <c r="N59" s="46" t="str">
        <f t="shared" si="2"/>
        <v>YES</v>
      </c>
      <c r="O59" s="39">
        <f t="shared" si="3"/>
        <v>18972.963920493668</v>
      </c>
      <c r="P59" s="37"/>
      <c r="Q59" s="36">
        <f>'Cost Source Tab'!AX59</f>
        <v>0</v>
      </c>
      <c r="R59" s="37">
        <f t="shared" si="8"/>
        <v>279779.31899999978</v>
      </c>
      <c r="S59" s="37">
        <f t="shared" si="9"/>
        <v>117500</v>
      </c>
      <c r="T59" s="63">
        <f t="shared" si="4"/>
        <v>0.41997385803916437</v>
      </c>
      <c r="U59" s="77"/>
    </row>
    <row r="60" spans="1:21" x14ac:dyDescent="0.25">
      <c r="A60" s="6">
        <v>2068</v>
      </c>
      <c r="B60" s="48">
        <f>'Cost Source Tab'!AU60</f>
        <v>43276.665450000008</v>
      </c>
      <c r="D60" s="36">
        <f t="shared" si="5"/>
        <v>453288.44574310747</v>
      </c>
      <c r="E60" s="37">
        <f t="shared" si="0"/>
        <v>43276.665450000008</v>
      </c>
      <c r="F60" s="37">
        <v>0</v>
      </c>
      <c r="G60" s="37">
        <f t="shared" si="6"/>
        <v>431650.11301810748</v>
      </c>
      <c r="H60" s="38">
        <v>0.02</v>
      </c>
      <c r="I60" s="37">
        <f t="shared" si="7"/>
        <v>8633.0022603621492</v>
      </c>
      <c r="J60" s="39">
        <f t="shared" si="1"/>
        <v>418644.78255346959</v>
      </c>
      <c r="K60" s="37"/>
      <c r="L60" s="6">
        <v>2068</v>
      </c>
      <c r="M60" s="36">
        <f>'NRC_Reverse Calcs'!D60</f>
        <v>433932.53675343253</v>
      </c>
      <c r="N60" s="46" t="str">
        <f t="shared" si="2"/>
        <v>YES</v>
      </c>
      <c r="O60" s="39">
        <f t="shared" si="3"/>
        <v>19355.908989674936</v>
      </c>
      <c r="P60" s="37"/>
      <c r="Q60" s="36">
        <f>'Cost Source Tab'!AX60</f>
        <v>0</v>
      </c>
      <c r="R60" s="37">
        <f t="shared" si="8"/>
        <v>279779.31899999978</v>
      </c>
      <c r="S60" s="37">
        <f t="shared" si="9"/>
        <v>117500</v>
      </c>
      <c r="T60" s="63">
        <f t="shared" si="4"/>
        <v>0.41997385803916437</v>
      </c>
      <c r="U60" s="77"/>
    </row>
    <row r="61" spans="1:21" x14ac:dyDescent="0.25">
      <c r="A61" s="6">
        <v>2069</v>
      </c>
      <c r="B61" s="48">
        <f>'Cost Source Tab'!AU61</f>
        <v>92030.054280304554</v>
      </c>
      <c r="D61" s="36">
        <f t="shared" si="5"/>
        <v>418644.78255346959</v>
      </c>
      <c r="E61" s="37">
        <f t="shared" si="0"/>
        <v>92030.054280304554</v>
      </c>
      <c r="F61" s="37">
        <v>0</v>
      </c>
      <c r="G61" s="37">
        <f t="shared" si="6"/>
        <v>372629.7554133173</v>
      </c>
      <c r="H61" s="38">
        <v>0.02</v>
      </c>
      <c r="I61" s="37">
        <f t="shared" si="7"/>
        <v>7452.595108266346</v>
      </c>
      <c r="J61" s="39">
        <f t="shared" si="1"/>
        <v>334067.3233814314</v>
      </c>
      <c r="K61" s="37"/>
      <c r="L61" s="6">
        <v>2069</v>
      </c>
      <c r="M61" s="36">
        <f>'NRC_Reverse Calcs'!D61</f>
        <v>398898.39109021064</v>
      </c>
      <c r="N61" s="46" t="str">
        <f t="shared" si="2"/>
        <v>YES</v>
      </c>
      <c r="O61" s="39">
        <f t="shared" si="3"/>
        <v>19746.391463258944</v>
      </c>
      <c r="P61" s="37"/>
      <c r="Q61" s="36">
        <f>'Cost Source Tab'!AX61</f>
        <v>0</v>
      </c>
      <c r="R61" s="37">
        <f t="shared" si="8"/>
        <v>279779.31899999978</v>
      </c>
      <c r="S61" s="37">
        <f t="shared" si="9"/>
        <v>117500</v>
      </c>
      <c r="T61" s="63">
        <f t="shared" si="4"/>
        <v>0.41997385803916437</v>
      </c>
      <c r="U61" s="77"/>
    </row>
    <row r="62" spans="1:21" x14ac:dyDescent="0.25">
      <c r="A62" s="6">
        <v>2070</v>
      </c>
      <c r="B62" s="48">
        <f>'Cost Source Tab'!AU62</f>
        <v>104518.79210655436</v>
      </c>
      <c r="D62" s="36">
        <f t="shared" si="5"/>
        <v>334067.3233814314</v>
      </c>
      <c r="E62" s="37">
        <f t="shared" si="0"/>
        <v>104518.79210655436</v>
      </c>
      <c r="F62" s="37">
        <v>0</v>
      </c>
      <c r="G62" s="37">
        <f t="shared" si="6"/>
        <v>281807.92732815421</v>
      </c>
      <c r="H62" s="38">
        <v>0.02</v>
      </c>
      <c r="I62" s="37">
        <f t="shared" si="7"/>
        <v>5636.1585465630842</v>
      </c>
      <c r="J62" s="39">
        <f t="shared" si="1"/>
        <v>235184.68982144012</v>
      </c>
      <c r="K62" s="37"/>
      <c r="L62" s="6">
        <v>2070</v>
      </c>
      <c r="M62" s="36">
        <f>'NRC_Reverse Calcs'!D62</f>
        <v>313923.12458369351</v>
      </c>
      <c r="N62" s="46" t="str">
        <f t="shared" si="2"/>
        <v>YES</v>
      </c>
      <c r="O62" s="39">
        <f t="shared" si="3"/>
        <v>20144.198797737889</v>
      </c>
      <c r="P62" s="37"/>
      <c r="Q62" s="36">
        <f>'Cost Source Tab'!AX62</f>
        <v>0</v>
      </c>
      <c r="R62" s="37">
        <f t="shared" si="8"/>
        <v>279779.31899999978</v>
      </c>
      <c r="S62" s="37">
        <f t="shared" si="9"/>
        <v>117500</v>
      </c>
      <c r="T62" s="63">
        <f t="shared" si="4"/>
        <v>0.41997385803916437</v>
      </c>
      <c r="U62" s="77"/>
    </row>
    <row r="63" spans="1:21" x14ac:dyDescent="0.25">
      <c r="A63" s="6">
        <v>2071</v>
      </c>
      <c r="B63" s="48">
        <f>'Cost Source Tab'!AU63</f>
        <v>84523.847791608467</v>
      </c>
      <c r="D63" s="36">
        <f t="shared" si="5"/>
        <v>235184.68982144012</v>
      </c>
      <c r="E63" s="37">
        <f t="shared" si="0"/>
        <v>84523.847791608467</v>
      </c>
      <c r="F63" s="37">
        <v>0</v>
      </c>
      <c r="G63" s="37">
        <f t="shared" si="6"/>
        <v>192922.76592563587</v>
      </c>
      <c r="H63" s="38">
        <v>0.02</v>
      </c>
      <c r="I63" s="37">
        <f t="shared" si="7"/>
        <v>3858.4553185127174</v>
      </c>
      <c r="J63" s="39">
        <f t="shared" si="1"/>
        <v>154519.29734834438</v>
      </c>
      <c r="K63" s="37"/>
      <c r="L63" s="6">
        <v>2071</v>
      </c>
      <c r="M63" s="36">
        <f>'NRC_Reverse Calcs'!D63</f>
        <v>214635.47188880394</v>
      </c>
      <c r="N63" s="46" t="str">
        <f t="shared" si="2"/>
        <v>YES</v>
      </c>
      <c r="O63" s="39">
        <f t="shared" si="3"/>
        <v>20549.21793263618</v>
      </c>
      <c r="P63" s="37"/>
      <c r="Q63" s="36">
        <f>'Cost Source Tab'!AX63</f>
        <v>0</v>
      </c>
      <c r="R63" s="37">
        <f t="shared" si="8"/>
        <v>279779.31899999978</v>
      </c>
      <c r="S63" s="37">
        <f t="shared" si="9"/>
        <v>117500</v>
      </c>
      <c r="T63" s="63">
        <f t="shared" si="4"/>
        <v>0.41997385803916437</v>
      </c>
      <c r="U63" s="77"/>
    </row>
    <row r="64" spans="1:21" x14ac:dyDescent="0.25">
      <c r="A64" s="6">
        <v>2072</v>
      </c>
      <c r="B64" s="48">
        <f>'Cost Source Tab'!AU64</f>
        <v>84953.007922544377</v>
      </c>
      <c r="D64" s="36">
        <f t="shared" si="5"/>
        <v>154519.29734834438</v>
      </c>
      <c r="E64" s="37">
        <f t="shared" si="0"/>
        <v>84953.007922544377</v>
      </c>
      <c r="F64" s="37">
        <v>0</v>
      </c>
      <c r="G64" s="37">
        <f t="shared" si="6"/>
        <v>112042.79338707219</v>
      </c>
      <c r="H64" s="38">
        <v>0.02</v>
      </c>
      <c r="I64" s="37">
        <f t="shared" si="7"/>
        <v>2240.8558677414439</v>
      </c>
      <c r="J64" s="39">
        <f t="shared" si="1"/>
        <v>71807.145293541442</v>
      </c>
      <c r="K64" s="37"/>
      <c r="L64" s="6">
        <v>2072</v>
      </c>
      <c r="M64" s="36">
        <f>'NRC_Reverse Calcs'!D64</f>
        <v>133557.68850015628</v>
      </c>
      <c r="N64" s="46" t="str">
        <f t="shared" si="2"/>
        <v>YES</v>
      </c>
      <c r="O64" s="39">
        <f t="shared" si="3"/>
        <v>20961.608848188102</v>
      </c>
      <c r="P64" s="37"/>
      <c r="Q64" s="36">
        <f>'Cost Source Tab'!AX64</f>
        <v>0</v>
      </c>
      <c r="R64" s="37">
        <f t="shared" si="8"/>
        <v>279779.31899999978</v>
      </c>
      <c r="S64" s="37">
        <f t="shared" si="9"/>
        <v>117500</v>
      </c>
      <c r="T64" s="63">
        <f t="shared" si="4"/>
        <v>0.41997385803916437</v>
      </c>
      <c r="U64" s="77"/>
    </row>
    <row r="65" spans="1:21" x14ac:dyDescent="0.25">
      <c r="A65" s="6">
        <v>2073</v>
      </c>
      <c r="B65" s="48">
        <f>'Cost Source Tab'!AU65</f>
        <v>50138.947789164202</v>
      </c>
      <c r="D65" s="36">
        <f t="shared" si="5"/>
        <v>71807.145293541442</v>
      </c>
      <c r="E65" s="37">
        <f t="shared" si="0"/>
        <v>50138.947789164202</v>
      </c>
      <c r="F65" s="37">
        <v>0</v>
      </c>
      <c r="G65" s="37">
        <f t="shared" si="6"/>
        <v>46737.671398959341</v>
      </c>
      <c r="H65" s="38">
        <v>0.02</v>
      </c>
      <c r="I65" s="37">
        <f t="shared" si="7"/>
        <v>934.75342797918688</v>
      </c>
      <c r="J65" s="39">
        <f t="shared" si="1"/>
        <v>22602.950932356427</v>
      </c>
      <c r="K65" s="37"/>
      <c r="L65" s="6">
        <v>2073</v>
      </c>
      <c r="M65" s="36">
        <f>'NRC_Reverse Calcs'!D65</f>
        <v>50425.561051869467</v>
      </c>
      <c r="N65" s="46" t="str">
        <f t="shared" si="2"/>
        <v>YES</v>
      </c>
      <c r="O65" s="39">
        <f t="shared" si="3"/>
        <v>21381.584241671975</v>
      </c>
      <c r="P65" s="37"/>
      <c r="Q65" s="36">
        <f>'Cost Source Tab'!AX65</f>
        <v>0</v>
      </c>
      <c r="R65" s="37">
        <f t="shared" si="8"/>
        <v>279779.31899999978</v>
      </c>
      <c r="S65" s="37">
        <f t="shared" si="9"/>
        <v>117500</v>
      </c>
      <c r="T65" s="63">
        <f t="shared" si="4"/>
        <v>0.41997385803916437</v>
      </c>
      <c r="U65" s="77"/>
    </row>
    <row r="66" spans="1:21" x14ac:dyDescent="0.25">
      <c r="A66" s="6">
        <v>2074</v>
      </c>
      <c r="B66" s="48">
        <f>'Cost Source Tab'!AU66</f>
        <v>511.81760583941605</v>
      </c>
      <c r="D66" s="36">
        <f t="shared" si="5"/>
        <v>22602.950932356427</v>
      </c>
      <c r="E66" s="37">
        <f t="shared" si="0"/>
        <v>511.81760583941605</v>
      </c>
      <c r="F66" s="37">
        <v>0</v>
      </c>
      <c r="G66" s="37">
        <f t="shared" si="6"/>
        <v>22347.042129436719</v>
      </c>
      <c r="H66" s="38">
        <v>0.02</v>
      </c>
      <c r="I66" s="37">
        <f t="shared" si="7"/>
        <v>446.94084258873437</v>
      </c>
      <c r="J66" s="39">
        <f t="shared" si="1"/>
        <v>22538.074169105745</v>
      </c>
      <c r="K66" s="37"/>
      <c r="L66" s="6">
        <v>2074</v>
      </c>
      <c r="M66" s="36">
        <f>'NRC_Reverse Calcs'!D66</f>
        <v>793.52810183504539</v>
      </c>
      <c r="N66" s="46" t="str">
        <f t="shared" si="2"/>
        <v>YES</v>
      </c>
      <c r="O66" s="39">
        <f t="shared" si="3"/>
        <v>21809.42283052138</v>
      </c>
      <c r="P66" s="37"/>
      <c r="Q66" s="36">
        <f>'Cost Source Tab'!AX66</f>
        <v>0</v>
      </c>
      <c r="R66" s="37">
        <f t="shared" si="8"/>
        <v>279779.31899999978</v>
      </c>
      <c r="S66" s="37">
        <f t="shared" si="9"/>
        <v>117500</v>
      </c>
      <c r="T66" s="63">
        <f t="shared" si="4"/>
        <v>0.41997385803916437</v>
      </c>
      <c r="U66" s="77"/>
    </row>
    <row r="67" spans="1:21" x14ac:dyDescent="0.25">
      <c r="A67" s="6">
        <v>2075</v>
      </c>
      <c r="B67" s="48">
        <f>'Cost Source Tab'!AU67</f>
        <v>295.35295398460153</v>
      </c>
      <c r="D67" s="36">
        <f t="shared" si="5"/>
        <v>22538.074169105745</v>
      </c>
      <c r="E67" s="37">
        <f t="shared" si="0"/>
        <v>295.35295398460153</v>
      </c>
      <c r="F67" s="37">
        <v>0</v>
      </c>
      <c r="G67" s="37">
        <f t="shared" si="6"/>
        <v>22390.397692113445</v>
      </c>
      <c r="H67" s="38">
        <v>0.02</v>
      </c>
      <c r="I67" s="37">
        <f t="shared" si="7"/>
        <v>447.80795384226894</v>
      </c>
      <c r="J67" s="39">
        <f t="shared" si="1"/>
        <v>22690.52916896341</v>
      </c>
      <c r="K67" s="37"/>
      <c r="L67" s="6">
        <v>2075</v>
      </c>
      <c r="M67" s="36">
        <f>'NRC_Reverse Calcs'!D67</f>
        <v>292.45849503555246</v>
      </c>
      <c r="N67" s="46" t="str">
        <f t="shared" si="2"/>
        <v>YES</v>
      </c>
      <c r="O67" s="39">
        <f t="shared" si="3"/>
        <v>22245.615674070192</v>
      </c>
      <c r="P67" s="37"/>
      <c r="Q67" s="36">
        <f>'Cost Source Tab'!AX67</f>
        <v>0</v>
      </c>
      <c r="R67" s="37">
        <f t="shared" si="8"/>
        <v>279779.31899999978</v>
      </c>
      <c r="S67" s="37">
        <f t="shared" si="9"/>
        <v>117500</v>
      </c>
      <c r="T67" s="63">
        <f t="shared" si="4"/>
        <v>0.41997385803916437</v>
      </c>
      <c r="U67" s="77"/>
    </row>
    <row r="68" spans="1:21" x14ac:dyDescent="0.25">
      <c r="A68" s="6">
        <v>2076</v>
      </c>
      <c r="B68" s="48">
        <f>'Cost Source Tab'!AU68</f>
        <v>0</v>
      </c>
      <c r="D68" s="36">
        <f t="shared" si="5"/>
        <v>22690.52916896341</v>
      </c>
      <c r="E68" s="37">
        <f t="shared" si="0"/>
        <v>0</v>
      </c>
      <c r="F68" s="37">
        <v>0</v>
      </c>
      <c r="G68" s="37">
        <f t="shared" si="6"/>
        <v>22690.52916896341</v>
      </c>
      <c r="H68" s="38">
        <v>0.02</v>
      </c>
      <c r="I68" s="37">
        <f t="shared" si="7"/>
        <v>453.81058337926822</v>
      </c>
      <c r="J68" s="39">
        <f t="shared" si="1"/>
        <v>23144.339752342679</v>
      </c>
      <c r="K68" s="37"/>
      <c r="L68" s="6">
        <v>2076</v>
      </c>
      <c r="M68" s="36">
        <f>'NRC_Reverse Calcs'!D68</f>
        <v>0</v>
      </c>
      <c r="N68" s="46" t="str">
        <f t="shared" si="2"/>
        <v>YES</v>
      </c>
      <c r="O68" s="39">
        <f t="shared" si="3"/>
        <v>22690.52916896341</v>
      </c>
      <c r="P68" s="37"/>
      <c r="Q68" s="36">
        <f>'Cost Source Tab'!AX68</f>
        <v>0</v>
      </c>
      <c r="R68" s="37">
        <f t="shared" si="8"/>
        <v>279779.31899999978</v>
      </c>
      <c r="S68" s="37">
        <f t="shared" si="9"/>
        <v>117500</v>
      </c>
      <c r="T68" s="63">
        <f t="shared" si="4"/>
        <v>0.41997385803916437</v>
      </c>
      <c r="U68" s="77"/>
    </row>
    <row r="69" spans="1:21" ht="15.75" thickBot="1" x14ac:dyDescent="0.3">
      <c r="A69" s="6"/>
      <c r="B69" s="49"/>
      <c r="D69" s="43"/>
      <c r="E69" s="44"/>
      <c r="F69" s="44"/>
      <c r="G69" s="44"/>
      <c r="H69" s="44"/>
      <c r="I69" s="44"/>
      <c r="J69" s="45"/>
      <c r="K69" s="37"/>
      <c r="L69" s="37"/>
      <c r="M69" s="36"/>
      <c r="N69" s="46"/>
      <c r="O69" s="39"/>
      <c r="P69" s="37"/>
      <c r="Q69" s="36"/>
      <c r="R69" s="37"/>
      <c r="S69" s="37"/>
      <c r="T69" s="39"/>
      <c r="U69" s="37"/>
    </row>
    <row r="70" spans="1:21" ht="16.5" thickTop="1" thickBot="1" x14ac:dyDescent="0.3">
      <c r="A70" s="3"/>
      <c r="B70" s="50">
        <f>SUM(B6:B68)</f>
        <v>1185566.6964059994</v>
      </c>
      <c r="D70" s="40">
        <f>D6</f>
        <v>653292</v>
      </c>
      <c r="E70" s="41">
        <f>SUM(E6:E68)</f>
        <v>1185566.6964059994</v>
      </c>
      <c r="F70" s="41">
        <f>SUM(F6:F68)</f>
        <v>117500</v>
      </c>
      <c r="G70" s="41"/>
      <c r="H70" s="41"/>
      <c r="I70" s="41">
        <f>SUM(I6:I68)</f>
        <v>437919.0361583429</v>
      </c>
      <c r="J70" s="42">
        <f>J68</f>
        <v>23144.339752342679</v>
      </c>
      <c r="K70" s="37"/>
      <c r="L70" s="37"/>
      <c r="M70" s="40"/>
      <c r="N70" s="62"/>
      <c r="O70" s="42"/>
      <c r="P70" s="37"/>
      <c r="Q70" s="40"/>
      <c r="R70" s="41"/>
      <c r="S70" s="41"/>
      <c r="T70" s="42"/>
      <c r="U70" s="37"/>
    </row>
    <row r="71" spans="1:21" x14ac:dyDescent="0.25">
      <c r="Q71" s="37"/>
    </row>
    <row r="72" spans="1:21" x14ac:dyDescent="0.25">
      <c r="Q72" s="37"/>
    </row>
    <row r="73" spans="1:21" x14ac:dyDescent="0.25">
      <c r="Q73" s="37"/>
    </row>
    <row r="74" spans="1:21" x14ac:dyDescent="0.25">
      <c r="Q74" s="37"/>
    </row>
    <row r="75" spans="1:21" x14ac:dyDescent="0.25">
      <c r="Q75" s="37"/>
    </row>
    <row r="76" spans="1:21" x14ac:dyDescent="0.25">
      <c r="Q76" s="37"/>
    </row>
    <row r="77" spans="1:21" x14ac:dyDescent="0.25">
      <c r="Q77" s="37"/>
    </row>
    <row r="78" spans="1:21" x14ac:dyDescent="0.25">
      <c r="Q78" s="37"/>
    </row>
    <row r="79" spans="1:21" x14ac:dyDescent="0.25">
      <c r="Q79" s="37"/>
    </row>
    <row r="80" spans="1:21" x14ac:dyDescent="0.25">
      <c r="Q80" s="37"/>
    </row>
    <row r="81" spans="17:17" x14ac:dyDescent="0.25">
      <c r="Q81" s="37"/>
    </row>
    <row r="82" spans="17:17" x14ac:dyDescent="0.25">
      <c r="Q82" s="37"/>
    </row>
    <row r="83" spans="17:17" x14ac:dyDescent="0.25">
      <c r="Q83" s="37"/>
    </row>
    <row r="84" spans="17:17" x14ac:dyDescent="0.25">
      <c r="Q84" s="37"/>
    </row>
    <row r="85" spans="17:17" x14ac:dyDescent="0.25">
      <c r="Q85" s="37"/>
    </row>
  </sheetData>
  <phoneticPr fontId="67" type="noConversion"/>
  <pageMargins left="0.75" right="0.75" top="1" bottom="1" header="0.5" footer="0.5"/>
  <pageSetup scale="80" orientation="portrait" horizontalDpi="4294967292" verticalDpi="4294967292" r:id="rId1"/>
  <headerFooter>
    <oddFooter>&amp;L&amp;"Calibri,Regular"&amp;K000000&amp;A&amp;R&amp;"Calibri,Regular"&amp;K000000Page &amp;P of &amp;N</oddFooter>
  </headerFooter>
  <extLst>
    <ext xmlns:mx="http://schemas.microsoft.com/office/mac/excel/2008/main" uri="{64002731-A6B0-56B0-2670-7721B7C09600}">
      <mx:PLV Mode="1" OnePage="0" WScale="8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Layout" topLeftCell="A4" zoomScaleNormal="100" workbookViewId="0">
      <selection activeCell="G8" sqref="G8"/>
    </sheetView>
  </sheetViews>
  <sheetFormatPr defaultColWidth="11.42578125" defaultRowHeight="15" x14ac:dyDescent="0.25"/>
  <cols>
    <col min="2" max="2" width="11.28515625" style="35" customWidth="1"/>
    <col min="3" max="3" width="1.85546875" style="37" customWidth="1"/>
    <col min="4" max="4" width="12" style="35" customWidth="1"/>
    <col min="5" max="5" width="13.7109375" style="35" customWidth="1"/>
    <col min="6" max="6" width="14.5703125" style="35" customWidth="1"/>
    <col min="7" max="7" width="12" style="35" customWidth="1"/>
    <col min="8" max="8" width="10.5703125" style="35" customWidth="1"/>
    <col min="9" max="9" width="12" style="35" customWidth="1"/>
    <col min="10" max="10" width="12.28515625" style="35" customWidth="1"/>
    <col min="11" max="11" width="3.140625" style="35" customWidth="1"/>
    <col min="12" max="12" width="9" style="35" customWidth="1"/>
    <col min="13" max="13" width="15.5703125" customWidth="1"/>
    <col min="14" max="14" width="13.140625" customWidth="1"/>
    <col min="15" max="15" width="14.5703125" customWidth="1"/>
    <col min="16" max="18" width="12" customWidth="1"/>
    <col min="19" max="19" width="17.42578125" customWidth="1"/>
  </cols>
  <sheetData>
    <row r="1" spans="1:19" ht="20.25" x14ac:dyDescent="0.3">
      <c r="A1" s="54" t="s">
        <v>2</v>
      </c>
      <c r="B1" s="54"/>
      <c r="C1" s="54"/>
      <c r="D1" s="54"/>
      <c r="E1" s="54"/>
      <c r="F1" s="54"/>
      <c r="G1" s="54"/>
      <c r="H1" s="54"/>
      <c r="I1" s="54"/>
      <c r="J1" s="54"/>
    </row>
    <row r="2" spans="1:19" ht="20.25" x14ac:dyDescent="0.3">
      <c r="A2" s="54" t="s">
        <v>72</v>
      </c>
      <c r="B2" s="54"/>
      <c r="C2" s="54"/>
      <c r="D2" s="54"/>
      <c r="E2" s="54"/>
      <c r="F2" s="54"/>
      <c r="G2" s="54"/>
      <c r="H2" s="54"/>
      <c r="I2" s="54"/>
      <c r="J2" s="54"/>
    </row>
    <row r="3" spans="1:19" ht="18.75" x14ac:dyDescent="0.3">
      <c r="A3" s="55" t="s">
        <v>3</v>
      </c>
      <c r="B3" s="55"/>
      <c r="C3" s="55"/>
      <c r="D3" s="55"/>
      <c r="E3" s="55"/>
      <c r="F3" s="55"/>
      <c r="G3" s="55"/>
      <c r="H3" s="55"/>
      <c r="I3" s="55"/>
      <c r="J3" s="55"/>
    </row>
    <row r="4" spans="1:19" ht="15.75" thickBot="1" x14ac:dyDescent="0.3"/>
    <row r="5" spans="1:19" s="1" customFormat="1" ht="60.75" thickBot="1" x14ac:dyDescent="0.3">
      <c r="A5" s="4" t="s">
        <v>0</v>
      </c>
      <c r="B5" s="47" t="s">
        <v>73</v>
      </c>
      <c r="C5" s="10"/>
      <c r="D5" s="11" t="s">
        <v>20</v>
      </c>
      <c r="E5" s="12" t="s">
        <v>27</v>
      </c>
      <c r="F5" s="12" t="s">
        <v>28</v>
      </c>
      <c r="G5" s="12" t="s">
        <v>22</v>
      </c>
      <c r="H5" s="12" t="s">
        <v>23</v>
      </c>
      <c r="I5" s="12" t="s">
        <v>21</v>
      </c>
      <c r="J5" s="13" t="s">
        <v>24</v>
      </c>
      <c r="K5" s="10"/>
      <c r="L5" s="4" t="s">
        <v>0</v>
      </c>
      <c r="M5" s="11" t="s">
        <v>26</v>
      </c>
      <c r="N5" s="12" t="s">
        <v>27</v>
      </c>
      <c r="O5" s="12" t="s">
        <v>28</v>
      </c>
      <c r="P5" s="12" t="s">
        <v>22</v>
      </c>
      <c r="Q5" s="12" t="s">
        <v>23</v>
      </c>
      <c r="R5" s="12" t="s">
        <v>21</v>
      </c>
      <c r="S5" s="13" t="s">
        <v>29</v>
      </c>
    </row>
    <row r="6" spans="1:19" x14ac:dyDescent="0.25">
      <c r="A6" s="6">
        <v>2014</v>
      </c>
      <c r="B6" s="48">
        <f>'Cost Source Tab'!AV6</f>
        <v>15164.990000000002</v>
      </c>
      <c r="D6" s="36">
        <f>'Assump&amp;Instruct'!E22</f>
        <v>653292</v>
      </c>
      <c r="E6" s="37">
        <f>IF(D6&gt;B6,B6,D6)</f>
        <v>15164.990000000002</v>
      </c>
      <c r="F6" s="37">
        <v>0</v>
      </c>
      <c r="G6" s="37">
        <f>D6-(E6*0.5)+(F6*0.5)</f>
        <v>645709.505</v>
      </c>
      <c r="H6" s="38">
        <v>0.02</v>
      </c>
      <c r="I6" s="37">
        <f>G6*H6*('Assump&amp;Instruct'!E24/12)</f>
        <v>4304.7300333333333</v>
      </c>
      <c r="J6" s="39">
        <f>D6-E6+F6+I6</f>
        <v>642431.74003333331</v>
      </c>
      <c r="L6" s="6">
        <v>2014</v>
      </c>
      <c r="M6" s="36">
        <v>0</v>
      </c>
      <c r="N6" s="37">
        <f t="shared" ref="N6:N59" si="0">IF(D6&gt;E6, 0,B6-E6)</f>
        <v>0</v>
      </c>
      <c r="O6" s="37">
        <v>0</v>
      </c>
      <c r="P6" s="46" t="s">
        <v>25</v>
      </c>
      <c r="Q6" s="38">
        <v>0.02</v>
      </c>
      <c r="R6" s="37">
        <v>0</v>
      </c>
      <c r="S6" s="39">
        <f>M6-N6+O6+R6</f>
        <v>0</v>
      </c>
    </row>
    <row r="7" spans="1:19" x14ac:dyDescent="0.25">
      <c r="A7" s="6">
        <v>2015</v>
      </c>
      <c r="B7" s="48">
        <f>'Cost Source Tab'!AV7</f>
        <v>85515.72659439774</v>
      </c>
      <c r="D7" s="36">
        <f>J6</f>
        <v>642431.74003333331</v>
      </c>
      <c r="E7" s="37">
        <f t="shared" ref="E7:E68" si="1">IF(D7&gt;B7,B7,D7)</f>
        <v>85515.72659439774</v>
      </c>
      <c r="F7" s="37">
        <v>0</v>
      </c>
      <c r="G7" s="37">
        <f>D7-(E7*0.5)+(F7*0.5)</f>
        <v>599673.87673613441</v>
      </c>
      <c r="H7" s="38">
        <v>0.02</v>
      </c>
      <c r="I7" s="37">
        <f>G7*H7</f>
        <v>11993.477534722688</v>
      </c>
      <c r="J7" s="39">
        <f t="shared" ref="J7:J68" si="2">D7-E7+F7+I7</f>
        <v>568909.49097365828</v>
      </c>
      <c r="L7" s="6">
        <v>2015</v>
      </c>
      <c r="M7" s="36">
        <f>S6</f>
        <v>0</v>
      </c>
      <c r="N7" s="37">
        <f t="shared" si="0"/>
        <v>0</v>
      </c>
      <c r="O7" s="37">
        <v>0</v>
      </c>
      <c r="P7" s="37">
        <f>M7-(N7*0.5)+(O7*0.5)</f>
        <v>0</v>
      </c>
      <c r="Q7" s="38">
        <v>0.02</v>
      </c>
      <c r="R7" s="37">
        <f>P7*Q7</f>
        <v>0</v>
      </c>
      <c r="S7" s="39">
        <f t="shared" ref="S7:S68" si="3">M7-N7+O7+R7</f>
        <v>0</v>
      </c>
    </row>
    <row r="8" spans="1:19" x14ac:dyDescent="0.25">
      <c r="A8" s="6">
        <v>2016</v>
      </c>
      <c r="B8" s="48">
        <f>'Cost Source Tab'!AV8</f>
        <v>58018.630803416148</v>
      </c>
      <c r="D8" s="36">
        <f t="shared" ref="D8:D68" si="4">J7</f>
        <v>568909.49097365828</v>
      </c>
      <c r="E8" s="37">
        <f t="shared" si="1"/>
        <v>58018.630803416148</v>
      </c>
      <c r="F8" s="37">
        <v>0</v>
      </c>
      <c r="G8" s="37">
        <f t="shared" ref="G8:G68" si="5">D8-(E8*0.5)+(F8*0.5)</f>
        <v>539900.17557195015</v>
      </c>
      <c r="H8" s="38">
        <v>0.02</v>
      </c>
      <c r="I8" s="37">
        <f t="shared" ref="I8:I68" si="6">G8*H8</f>
        <v>10798.003511439003</v>
      </c>
      <c r="J8" s="39">
        <f t="shared" si="2"/>
        <v>521688.86368168116</v>
      </c>
      <c r="L8" s="6">
        <v>2016</v>
      </c>
      <c r="M8" s="36">
        <f t="shared" ref="M8:M68" si="7">S7</f>
        <v>0</v>
      </c>
      <c r="N8" s="37">
        <f t="shared" si="0"/>
        <v>0</v>
      </c>
      <c r="O8" s="37">
        <v>0</v>
      </c>
      <c r="P8" s="37">
        <f t="shared" ref="P8:P68" si="8">M8-(N8*0.5)+(O8*0.5)</f>
        <v>0</v>
      </c>
      <c r="Q8" s="38">
        <v>0.02</v>
      </c>
      <c r="R8" s="37">
        <f t="shared" ref="R8:R68" si="9">P8*Q8</f>
        <v>0</v>
      </c>
      <c r="S8" s="39">
        <f t="shared" si="3"/>
        <v>0</v>
      </c>
    </row>
    <row r="9" spans="1:19" x14ac:dyDescent="0.25">
      <c r="A9" s="6">
        <v>2017</v>
      </c>
      <c r="B9" s="48">
        <f>'Cost Source Tab'!AV9</f>
        <v>30999.804896170273</v>
      </c>
      <c r="D9" s="36">
        <f t="shared" si="4"/>
        <v>521688.86368168116</v>
      </c>
      <c r="E9" s="37">
        <f t="shared" si="1"/>
        <v>30999.804896170273</v>
      </c>
      <c r="F9" s="37">
        <v>0</v>
      </c>
      <c r="G9" s="37">
        <f t="shared" si="5"/>
        <v>506188.96123359603</v>
      </c>
      <c r="H9" s="38">
        <v>0.02</v>
      </c>
      <c r="I9" s="37">
        <f t="shared" si="6"/>
        <v>10123.77922467192</v>
      </c>
      <c r="J9" s="39">
        <f t="shared" si="2"/>
        <v>500812.83801018284</v>
      </c>
      <c r="L9" s="6">
        <v>2017</v>
      </c>
      <c r="M9" s="36">
        <f t="shared" si="7"/>
        <v>0</v>
      </c>
      <c r="N9" s="37">
        <f t="shared" si="0"/>
        <v>0</v>
      </c>
      <c r="O9" s="37">
        <v>0</v>
      </c>
      <c r="P9" s="37">
        <f t="shared" si="8"/>
        <v>0</v>
      </c>
      <c r="Q9" s="38">
        <v>0.02</v>
      </c>
      <c r="R9" s="37">
        <f t="shared" si="9"/>
        <v>0</v>
      </c>
      <c r="S9" s="39">
        <f t="shared" si="3"/>
        <v>0</v>
      </c>
    </row>
    <row r="10" spans="1:19" x14ac:dyDescent="0.25">
      <c r="A10" s="6">
        <v>2018</v>
      </c>
      <c r="B10" s="48">
        <f>'Cost Source Tab'!AV10</f>
        <v>30234.524686381705</v>
      </c>
      <c r="D10" s="36">
        <f t="shared" si="4"/>
        <v>500812.83801018284</v>
      </c>
      <c r="E10" s="37">
        <f t="shared" si="1"/>
        <v>30234.524686381705</v>
      </c>
      <c r="F10" s="37">
        <v>0</v>
      </c>
      <c r="G10" s="37">
        <f t="shared" si="5"/>
        <v>485695.57566699199</v>
      </c>
      <c r="H10" s="38">
        <v>0.02</v>
      </c>
      <c r="I10" s="37">
        <f t="shared" si="6"/>
        <v>9713.9115133398409</v>
      </c>
      <c r="J10" s="39">
        <f t="shared" si="2"/>
        <v>480292.224837141</v>
      </c>
      <c r="L10" s="6">
        <v>2018</v>
      </c>
      <c r="M10" s="36">
        <f t="shared" si="7"/>
        <v>0</v>
      </c>
      <c r="N10" s="37">
        <f t="shared" si="0"/>
        <v>0</v>
      </c>
      <c r="O10" s="37">
        <v>0</v>
      </c>
      <c r="P10" s="37">
        <f t="shared" si="8"/>
        <v>0</v>
      </c>
      <c r="Q10" s="38">
        <v>0.02</v>
      </c>
      <c r="R10" s="37">
        <f t="shared" si="9"/>
        <v>0</v>
      </c>
      <c r="S10" s="39">
        <f t="shared" si="3"/>
        <v>0</v>
      </c>
    </row>
    <row r="11" spans="1:19" x14ac:dyDescent="0.25">
      <c r="A11" s="6">
        <v>2019</v>
      </c>
      <c r="B11" s="48">
        <f>'Cost Source Tab'!AV11</f>
        <v>28341.27515879026</v>
      </c>
      <c r="D11" s="36">
        <f t="shared" si="4"/>
        <v>480292.224837141</v>
      </c>
      <c r="E11" s="37">
        <f t="shared" si="1"/>
        <v>28341.27515879026</v>
      </c>
      <c r="F11" s="37">
        <v>0</v>
      </c>
      <c r="G11" s="37">
        <f t="shared" si="5"/>
        <v>466121.58725774585</v>
      </c>
      <c r="H11" s="38">
        <v>0.02</v>
      </c>
      <c r="I11" s="37">
        <f t="shared" si="6"/>
        <v>9322.4317451549177</v>
      </c>
      <c r="J11" s="39">
        <f t="shared" si="2"/>
        <v>461273.38142350561</v>
      </c>
      <c r="L11" s="6">
        <v>2019</v>
      </c>
      <c r="M11" s="36">
        <f t="shared" si="7"/>
        <v>0</v>
      </c>
      <c r="N11" s="37">
        <f t="shared" si="0"/>
        <v>0</v>
      </c>
      <c r="O11" s="37">
        <v>0</v>
      </c>
      <c r="P11" s="37">
        <f t="shared" si="8"/>
        <v>0</v>
      </c>
      <c r="Q11" s="38">
        <v>0.02</v>
      </c>
      <c r="R11" s="37">
        <f t="shared" si="9"/>
        <v>0</v>
      </c>
      <c r="S11" s="39">
        <f t="shared" si="3"/>
        <v>0</v>
      </c>
    </row>
    <row r="12" spans="1:19" x14ac:dyDescent="0.25">
      <c r="A12" s="6">
        <v>2020</v>
      </c>
      <c r="B12" s="48">
        <f>'Cost Source Tab'!AV12</f>
        <v>28088.227676843882</v>
      </c>
      <c r="D12" s="36">
        <f t="shared" si="4"/>
        <v>461273.38142350561</v>
      </c>
      <c r="E12" s="37">
        <f t="shared" si="1"/>
        <v>28088.227676843882</v>
      </c>
      <c r="F12" s="37">
        <v>0</v>
      </c>
      <c r="G12" s="37">
        <f t="shared" si="5"/>
        <v>447229.26758508367</v>
      </c>
      <c r="H12" s="38">
        <v>0.02</v>
      </c>
      <c r="I12" s="37">
        <f t="shared" si="6"/>
        <v>8944.5853517016731</v>
      </c>
      <c r="J12" s="39">
        <f t="shared" si="2"/>
        <v>442129.73909836338</v>
      </c>
      <c r="L12" s="6">
        <v>2020</v>
      </c>
      <c r="M12" s="36">
        <f t="shared" si="7"/>
        <v>0</v>
      </c>
      <c r="N12" s="37">
        <f t="shared" si="0"/>
        <v>0</v>
      </c>
      <c r="O12" s="37">
        <v>0</v>
      </c>
      <c r="P12" s="37">
        <f t="shared" si="8"/>
        <v>0</v>
      </c>
      <c r="Q12" s="38">
        <v>0.02</v>
      </c>
      <c r="R12" s="37">
        <f t="shared" si="9"/>
        <v>0</v>
      </c>
      <c r="S12" s="39">
        <f t="shared" si="3"/>
        <v>0</v>
      </c>
    </row>
    <row r="13" spans="1:19" x14ac:dyDescent="0.25">
      <c r="A13" s="6">
        <v>2021</v>
      </c>
      <c r="B13" s="48">
        <f>'Cost Source Tab'!AV13</f>
        <v>9236.9019944387401</v>
      </c>
      <c r="D13" s="36">
        <f t="shared" si="4"/>
        <v>442129.73909836338</v>
      </c>
      <c r="E13" s="37">
        <f t="shared" si="1"/>
        <v>9236.9019944387401</v>
      </c>
      <c r="F13" s="37">
        <v>0</v>
      </c>
      <c r="G13" s="37">
        <f t="shared" si="5"/>
        <v>437511.28810114402</v>
      </c>
      <c r="H13" s="38">
        <v>0.02</v>
      </c>
      <c r="I13" s="37">
        <f t="shared" si="6"/>
        <v>8750.2257620228811</v>
      </c>
      <c r="J13" s="39">
        <f t="shared" si="2"/>
        <v>441643.06286594755</v>
      </c>
      <c r="L13" s="6">
        <v>2021</v>
      </c>
      <c r="M13" s="36">
        <f t="shared" si="7"/>
        <v>0</v>
      </c>
      <c r="N13" s="37">
        <f t="shared" si="0"/>
        <v>0</v>
      </c>
      <c r="O13" s="37">
        <v>0</v>
      </c>
      <c r="P13" s="37">
        <f t="shared" si="8"/>
        <v>0</v>
      </c>
      <c r="Q13" s="38">
        <v>0.02</v>
      </c>
      <c r="R13" s="37">
        <f t="shared" si="9"/>
        <v>0</v>
      </c>
      <c r="S13" s="39">
        <f t="shared" si="3"/>
        <v>0</v>
      </c>
    </row>
    <row r="14" spans="1:19" x14ac:dyDescent="0.25">
      <c r="A14" s="6">
        <v>2022</v>
      </c>
      <c r="B14" s="48">
        <f>'Cost Source Tab'!AV14</f>
        <v>9186.9019944387401</v>
      </c>
      <c r="D14" s="36">
        <f t="shared" si="4"/>
        <v>441643.06286594755</v>
      </c>
      <c r="E14" s="37">
        <f t="shared" si="1"/>
        <v>9186.9019944387401</v>
      </c>
      <c r="F14" s="37">
        <v>0</v>
      </c>
      <c r="G14" s="37">
        <f t="shared" si="5"/>
        <v>437049.61186872819</v>
      </c>
      <c r="H14" s="38">
        <v>0.02</v>
      </c>
      <c r="I14" s="37">
        <f t="shared" si="6"/>
        <v>8740.992237374563</v>
      </c>
      <c r="J14" s="39">
        <f t="shared" si="2"/>
        <v>441197.15310888336</v>
      </c>
      <c r="L14" s="6">
        <v>2022</v>
      </c>
      <c r="M14" s="36">
        <f t="shared" si="7"/>
        <v>0</v>
      </c>
      <c r="N14" s="37">
        <f t="shared" si="0"/>
        <v>0</v>
      </c>
      <c r="O14" s="37">
        <v>0</v>
      </c>
      <c r="P14" s="37">
        <f t="shared" si="8"/>
        <v>0</v>
      </c>
      <c r="Q14" s="38">
        <v>0.02</v>
      </c>
      <c r="R14" s="37">
        <f t="shared" si="9"/>
        <v>0</v>
      </c>
      <c r="S14" s="39">
        <f t="shared" si="3"/>
        <v>0</v>
      </c>
    </row>
    <row r="15" spans="1:19" x14ac:dyDescent="0.25">
      <c r="A15" s="6">
        <v>2023</v>
      </c>
      <c r="B15" s="48">
        <f>'Cost Source Tab'!AV15</f>
        <v>9186.9019944387401</v>
      </c>
      <c r="D15" s="36">
        <f t="shared" si="4"/>
        <v>441197.15310888336</v>
      </c>
      <c r="E15" s="37">
        <f t="shared" si="1"/>
        <v>9186.9019944387401</v>
      </c>
      <c r="F15" s="37">
        <v>0</v>
      </c>
      <c r="G15" s="37">
        <f t="shared" si="5"/>
        <v>436603.702111664</v>
      </c>
      <c r="H15" s="38">
        <v>0.02</v>
      </c>
      <c r="I15" s="37">
        <f t="shared" si="6"/>
        <v>8732.0740422332801</v>
      </c>
      <c r="J15" s="39">
        <f t="shared" si="2"/>
        <v>440742.32515667792</v>
      </c>
      <c r="L15" s="6">
        <v>2023</v>
      </c>
      <c r="M15" s="36">
        <f t="shared" si="7"/>
        <v>0</v>
      </c>
      <c r="N15" s="37">
        <f t="shared" si="0"/>
        <v>0</v>
      </c>
      <c r="O15" s="37">
        <v>0</v>
      </c>
      <c r="P15" s="37">
        <f t="shared" si="8"/>
        <v>0</v>
      </c>
      <c r="Q15" s="38">
        <v>0.02</v>
      </c>
      <c r="R15" s="37">
        <f t="shared" si="9"/>
        <v>0</v>
      </c>
      <c r="S15" s="39">
        <f t="shared" si="3"/>
        <v>0</v>
      </c>
    </row>
    <row r="16" spans="1:19" x14ac:dyDescent="0.25">
      <c r="A16" s="6">
        <v>2024</v>
      </c>
      <c r="B16" s="48">
        <f>'Cost Source Tab'!AV16</f>
        <v>7656.6801916837794</v>
      </c>
      <c r="D16" s="36">
        <f t="shared" si="4"/>
        <v>440742.32515667792</v>
      </c>
      <c r="E16" s="37">
        <f t="shared" si="1"/>
        <v>7656.6801916837794</v>
      </c>
      <c r="F16" s="37">
        <v>0</v>
      </c>
      <c r="G16" s="37">
        <f t="shared" si="5"/>
        <v>436913.98506083601</v>
      </c>
      <c r="H16" s="38">
        <v>0.02</v>
      </c>
      <c r="I16" s="37">
        <f t="shared" si="6"/>
        <v>8738.2797012167212</v>
      </c>
      <c r="J16" s="39">
        <f t="shared" si="2"/>
        <v>441823.92466621089</v>
      </c>
      <c r="L16" s="6">
        <v>2024</v>
      </c>
      <c r="M16" s="36">
        <f t="shared" si="7"/>
        <v>0</v>
      </c>
      <c r="N16" s="37">
        <f t="shared" si="0"/>
        <v>0</v>
      </c>
      <c r="O16" s="37">
        <v>0</v>
      </c>
      <c r="P16" s="37">
        <f t="shared" si="8"/>
        <v>0</v>
      </c>
      <c r="Q16" s="38">
        <v>0.02</v>
      </c>
      <c r="R16" s="37">
        <f t="shared" si="9"/>
        <v>0</v>
      </c>
      <c r="S16" s="39">
        <f t="shared" si="3"/>
        <v>0</v>
      </c>
    </row>
    <row r="17" spans="1:19" x14ac:dyDescent="0.25">
      <c r="A17" s="6">
        <v>2025</v>
      </c>
      <c r="B17" s="48">
        <f>'Cost Source Tab'!AV17</f>
        <v>7586.9019944387401</v>
      </c>
      <c r="D17" s="36">
        <f t="shared" si="4"/>
        <v>441823.92466621089</v>
      </c>
      <c r="E17" s="37">
        <f t="shared" si="1"/>
        <v>7586.9019944387401</v>
      </c>
      <c r="F17" s="37">
        <v>0</v>
      </c>
      <c r="G17" s="37">
        <f t="shared" si="5"/>
        <v>438030.47366899153</v>
      </c>
      <c r="H17" s="38">
        <v>0.02</v>
      </c>
      <c r="I17" s="37">
        <f t="shared" si="6"/>
        <v>8760.6094733798309</v>
      </c>
      <c r="J17" s="39">
        <f t="shared" si="2"/>
        <v>442997.63214515202</v>
      </c>
      <c r="K17"/>
      <c r="L17" s="6">
        <v>2025</v>
      </c>
      <c r="M17" s="36">
        <f t="shared" si="7"/>
        <v>0</v>
      </c>
      <c r="N17" s="37">
        <f t="shared" si="0"/>
        <v>0</v>
      </c>
      <c r="O17" s="37">
        <v>0</v>
      </c>
      <c r="P17" s="37">
        <f t="shared" si="8"/>
        <v>0</v>
      </c>
      <c r="Q17" s="38">
        <v>0.02</v>
      </c>
      <c r="R17" s="37">
        <f t="shared" si="9"/>
        <v>0</v>
      </c>
      <c r="S17" s="39">
        <f t="shared" si="3"/>
        <v>0</v>
      </c>
    </row>
    <row r="18" spans="1:19" x14ac:dyDescent="0.25">
      <c r="A18" s="6">
        <v>2026</v>
      </c>
      <c r="B18" s="48">
        <f>'Cost Source Tab'!AV18</f>
        <v>7728.8019944387397</v>
      </c>
      <c r="D18" s="36">
        <f t="shared" si="4"/>
        <v>442997.63214515202</v>
      </c>
      <c r="E18" s="37">
        <f t="shared" si="1"/>
        <v>7728.8019944387397</v>
      </c>
      <c r="F18" s="37">
        <v>0</v>
      </c>
      <c r="G18" s="37">
        <f t="shared" si="5"/>
        <v>439133.23114793265</v>
      </c>
      <c r="H18" s="38">
        <v>0.02</v>
      </c>
      <c r="I18" s="37">
        <f t="shared" si="6"/>
        <v>8782.6646229586531</v>
      </c>
      <c r="J18" s="39">
        <f t="shared" si="2"/>
        <v>444051.4947736719</v>
      </c>
      <c r="K18"/>
      <c r="L18" s="6">
        <v>2026</v>
      </c>
      <c r="M18" s="36">
        <f t="shared" si="7"/>
        <v>0</v>
      </c>
      <c r="N18" s="37">
        <f t="shared" si="0"/>
        <v>0</v>
      </c>
      <c r="O18" s="37">
        <v>0</v>
      </c>
      <c r="P18" s="37">
        <f t="shared" si="8"/>
        <v>0</v>
      </c>
      <c r="Q18" s="38">
        <v>0.02</v>
      </c>
      <c r="R18" s="37">
        <f t="shared" si="9"/>
        <v>0</v>
      </c>
      <c r="S18" s="39">
        <f t="shared" si="3"/>
        <v>0</v>
      </c>
    </row>
    <row r="19" spans="1:19" x14ac:dyDescent="0.25">
      <c r="A19" s="6">
        <v>2027</v>
      </c>
      <c r="B19" s="48">
        <f>'Cost Source Tab'!AV19</f>
        <v>7778.8019944387397</v>
      </c>
      <c r="D19" s="36">
        <f t="shared" si="4"/>
        <v>444051.4947736719</v>
      </c>
      <c r="E19" s="37">
        <f t="shared" si="1"/>
        <v>7778.8019944387397</v>
      </c>
      <c r="F19" s="37">
        <v>0</v>
      </c>
      <c r="G19" s="37">
        <f t="shared" si="5"/>
        <v>440162.09377645253</v>
      </c>
      <c r="H19" s="38">
        <v>0.02</v>
      </c>
      <c r="I19" s="37">
        <f t="shared" si="6"/>
        <v>8803.241875529051</v>
      </c>
      <c r="J19" s="39">
        <f t="shared" si="2"/>
        <v>445075.93465476221</v>
      </c>
      <c r="K19"/>
      <c r="L19" s="6">
        <v>2027</v>
      </c>
      <c r="M19" s="36">
        <f t="shared" si="7"/>
        <v>0</v>
      </c>
      <c r="N19" s="37">
        <f t="shared" si="0"/>
        <v>0</v>
      </c>
      <c r="O19" s="37">
        <v>0</v>
      </c>
      <c r="P19" s="37">
        <f t="shared" si="8"/>
        <v>0</v>
      </c>
      <c r="Q19" s="38">
        <v>0.02</v>
      </c>
      <c r="R19" s="37">
        <f t="shared" si="9"/>
        <v>0</v>
      </c>
      <c r="S19" s="39">
        <f t="shared" si="3"/>
        <v>0</v>
      </c>
    </row>
    <row r="20" spans="1:19" x14ac:dyDescent="0.25">
      <c r="A20" s="6">
        <v>2028</v>
      </c>
      <c r="B20" s="48">
        <f>'Cost Source Tab'!AV20</f>
        <v>7748.580191683779</v>
      </c>
      <c r="D20" s="36">
        <f t="shared" si="4"/>
        <v>445075.93465476221</v>
      </c>
      <c r="E20" s="37">
        <f t="shared" si="1"/>
        <v>7748.580191683779</v>
      </c>
      <c r="F20" s="37">
        <v>0</v>
      </c>
      <c r="G20" s="37">
        <f t="shared" si="5"/>
        <v>441201.64455892035</v>
      </c>
      <c r="H20" s="38">
        <v>0.02</v>
      </c>
      <c r="I20" s="37">
        <f t="shared" si="6"/>
        <v>8824.0328911784072</v>
      </c>
      <c r="J20" s="39">
        <f t="shared" si="2"/>
        <v>446151.38735425682</v>
      </c>
      <c r="K20"/>
      <c r="L20" s="6">
        <v>2028</v>
      </c>
      <c r="M20" s="36">
        <f t="shared" si="7"/>
        <v>0</v>
      </c>
      <c r="N20" s="37">
        <f t="shared" si="0"/>
        <v>0</v>
      </c>
      <c r="O20" s="37">
        <v>0</v>
      </c>
      <c r="P20" s="37">
        <f t="shared" si="8"/>
        <v>0</v>
      </c>
      <c r="Q20" s="38">
        <v>0.02</v>
      </c>
      <c r="R20" s="37">
        <f t="shared" si="9"/>
        <v>0</v>
      </c>
      <c r="S20" s="39">
        <f t="shared" si="3"/>
        <v>0</v>
      </c>
    </row>
    <row r="21" spans="1:19" x14ac:dyDescent="0.25">
      <c r="A21" s="6">
        <v>2029</v>
      </c>
      <c r="B21" s="48">
        <f>'Cost Source Tab'!AV21</f>
        <v>7728.8019944387397</v>
      </c>
      <c r="D21" s="36">
        <f t="shared" si="4"/>
        <v>446151.38735425682</v>
      </c>
      <c r="E21" s="37">
        <f t="shared" si="1"/>
        <v>7728.8019944387397</v>
      </c>
      <c r="F21" s="37">
        <v>0</v>
      </c>
      <c r="G21" s="37">
        <f t="shared" si="5"/>
        <v>442286.98635703744</v>
      </c>
      <c r="H21" s="38">
        <v>0.02</v>
      </c>
      <c r="I21" s="37">
        <f t="shared" si="6"/>
        <v>8845.7397271407499</v>
      </c>
      <c r="J21" s="39">
        <f t="shared" si="2"/>
        <v>447268.32508695882</v>
      </c>
      <c r="K21"/>
      <c r="L21" s="6">
        <v>2029</v>
      </c>
      <c r="M21" s="36">
        <f t="shared" si="7"/>
        <v>0</v>
      </c>
      <c r="N21" s="37">
        <f t="shared" si="0"/>
        <v>0</v>
      </c>
      <c r="O21" s="37">
        <v>0</v>
      </c>
      <c r="P21" s="37">
        <f t="shared" si="8"/>
        <v>0</v>
      </c>
      <c r="Q21" s="38">
        <v>0.02</v>
      </c>
      <c r="R21" s="37">
        <f t="shared" si="9"/>
        <v>0</v>
      </c>
      <c r="S21" s="39">
        <f t="shared" si="3"/>
        <v>0</v>
      </c>
    </row>
    <row r="22" spans="1:19" x14ac:dyDescent="0.25">
      <c r="A22" s="6">
        <v>2030</v>
      </c>
      <c r="B22" s="48">
        <f>'Cost Source Tab'!AV22</f>
        <v>7778.8019944387397</v>
      </c>
      <c r="D22" s="36">
        <f t="shared" si="4"/>
        <v>447268.32508695882</v>
      </c>
      <c r="E22" s="37">
        <f t="shared" si="1"/>
        <v>7778.8019944387397</v>
      </c>
      <c r="F22" s="37">
        <v>0</v>
      </c>
      <c r="G22" s="37">
        <f t="shared" si="5"/>
        <v>443378.92408973945</v>
      </c>
      <c r="H22" s="38">
        <v>0.02</v>
      </c>
      <c r="I22" s="37">
        <f t="shared" si="6"/>
        <v>8867.5784817947897</v>
      </c>
      <c r="J22" s="39">
        <f t="shared" si="2"/>
        <v>448357.10157431487</v>
      </c>
      <c r="K22"/>
      <c r="L22" s="6">
        <v>2030</v>
      </c>
      <c r="M22" s="36">
        <f t="shared" si="7"/>
        <v>0</v>
      </c>
      <c r="N22" s="37">
        <f t="shared" si="0"/>
        <v>0</v>
      </c>
      <c r="O22" s="37">
        <v>0</v>
      </c>
      <c r="P22" s="37">
        <f t="shared" si="8"/>
        <v>0</v>
      </c>
      <c r="Q22" s="38">
        <v>0.02</v>
      </c>
      <c r="R22" s="37">
        <f t="shared" si="9"/>
        <v>0</v>
      </c>
      <c r="S22" s="39">
        <f t="shared" si="3"/>
        <v>0</v>
      </c>
    </row>
    <row r="23" spans="1:19" x14ac:dyDescent="0.25">
      <c r="A23" s="6">
        <v>2031</v>
      </c>
      <c r="B23" s="48">
        <f>'Cost Source Tab'!AV23</f>
        <v>7728.8019944387397</v>
      </c>
      <c r="D23" s="36">
        <f t="shared" si="4"/>
        <v>448357.10157431487</v>
      </c>
      <c r="E23" s="37">
        <f t="shared" si="1"/>
        <v>7728.8019944387397</v>
      </c>
      <c r="F23" s="37">
        <v>0</v>
      </c>
      <c r="G23" s="37">
        <f t="shared" si="5"/>
        <v>444492.7005770955</v>
      </c>
      <c r="H23" s="38">
        <v>0.02</v>
      </c>
      <c r="I23" s="37">
        <f t="shared" si="6"/>
        <v>8889.8540115419109</v>
      </c>
      <c r="J23" s="39">
        <f t="shared" si="2"/>
        <v>449518.15359141806</v>
      </c>
      <c r="K23"/>
      <c r="L23" s="6">
        <v>2031</v>
      </c>
      <c r="M23" s="36">
        <f t="shared" si="7"/>
        <v>0</v>
      </c>
      <c r="N23" s="37">
        <f t="shared" si="0"/>
        <v>0</v>
      </c>
      <c r="O23" s="37">
        <v>0</v>
      </c>
      <c r="P23" s="37">
        <f t="shared" si="8"/>
        <v>0</v>
      </c>
      <c r="Q23" s="38">
        <v>0.02</v>
      </c>
      <c r="R23" s="37">
        <f t="shared" si="9"/>
        <v>0</v>
      </c>
      <c r="S23" s="39">
        <f t="shared" si="3"/>
        <v>0</v>
      </c>
    </row>
    <row r="24" spans="1:19" x14ac:dyDescent="0.25">
      <c r="A24" s="6">
        <v>2032</v>
      </c>
      <c r="B24" s="48">
        <f>'Cost Source Tab'!AV24</f>
        <v>7748.580191683779</v>
      </c>
      <c r="D24" s="36">
        <f t="shared" si="4"/>
        <v>449518.15359141806</v>
      </c>
      <c r="E24" s="37">
        <f t="shared" si="1"/>
        <v>7748.580191683779</v>
      </c>
      <c r="F24" s="37">
        <v>0</v>
      </c>
      <c r="G24" s="37">
        <f t="shared" si="5"/>
        <v>445643.8634955762</v>
      </c>
      <c r="H24" s="38">
        <v>0.02</v>
      </c>
      <c r="I24" s="37">
        <f t="shared" si="6"/>
        <v>8912.8772699115234</v>
      </c>
      <c r="J24" s="39">
        <f t="shared" si="2"/>
        <v>450682.4506696458</v>
      </c>
      <c r="K24"/>
      <c r="L24" s="6">
        <v>2032</v>
      </c>
      <c r="M24" s="36">
        <f t="shared" si="7"/>
        <v>0</v>
      </c>
      <c r="N24" s="37">
        <f t="shared" si="0"/>
        <v>0</v>
      </c>
      <c r="O24" s="37">
        <v>0</v>
      </c>
      <c r="P24" s="37">
        <f t="shared" si="8"/>
        <v>0</v>
      </c>
      <c r="Q24" s="38">
        <v>0.02</v>
      </c>
      <c r="R24" s="37">
        <f t="shared" si="9"/>
        <v>0</v>
      </c>
      <c r="S24" s="39">
        <f t="shared" si="3"/>
        <v>0</v>
      </c>
    </row>
    <row r="25" spans="1:19" x14ac:dyDescent="0.25">
      <c r="A25" s="6">
        <v>2033</v>
      </c>
      <c r="B25" s="48">
        <f>'Cost Source Tab'!AV25</f>
        <v>7778.8019944387397</v>
      </c>
      <c r="D25" s="36">
        <f t="shared" si="4"/>
        <v>450682.4506696458</v>
      </c>
      <c r="E25" s="37">
        <f t="shared" si="1"/>
        <v>7778.8019944387397</v>
      </c>
      <c r="F25" s="37">
        <v>0</v>
      </c>
      <c r="G25" s="37">
        <f t="shared" si="5"/>
        <v>446793.04967242642</v>
      </c>
      <c r="H25" s="38">
        <v>0.02</v>
      </c>
      <c r="I25" s="37">
        <f t="shared" si="6"/>
        <v>8935.8609934485285</v>
      </c>
      <c r="J25" s="39">
        <f t="shared" si="2"/>
        <v>451839.50966865558</v>
      </c>
      <c r="K25"/>
      <c r="L25" s="6">
        <v>2033</v>
      </c>
      <c r="M25" s="36">
        <f t="shared" si="7"/>
        <v>0</v>
      </c>
      <c r="N25" s="37">
        <f t="shared" si="0"/>
        <v>0</v>
      </c>
      <c r="O25" s="37">
        <v>0</v>
      </c>
      <c r="P25" s="37">
        <f t="shared" si="8"/>
        <v>0</v>
      </c>
      <c r="Q25" s="38">
        <v>0.02</v>
      </c>
      <c r="R25" s="37">
        <f t="shared" si="9"/>
        <v>0</v>
      </c>
      <c r="S25" s="39">
        <f t="shared" si="3"/>
        <v>0</v>
      </c>
    </row>
    <row r="26" spans="1:19" x14ac:dyDescent="0.25">
      <c r="A26" s="6">
        <v>2034</v>
      </c>
      <c r="B26" s="48">
        <f>'Cost Source Tab'!AV26</f>
        <v>7728.8019944387397</v>
      </c>
      <c r="D26" s="36">
        <f t="shared" si="4"/>
        <v>451839.50966865558</v>
      </c>
      <c r="E26" s="37">
        <f t="shared" si="1"/>
        <v>7728.8019944387397</v>
      </c>
      <c r="F26" s="37">
        <v>0</v>
      </c>
      <c r="G26" s="37">
        <f t="shared" si="5"/>
        <v>447975.1086714362</v>
      </c>
      <c r="H26" s="38">
        <v>0.02</v>
      </c>
      <c r="I26" s="37">
        <f t="shared" si="6"/>
        <v>8959.5021734287238</v>
      </c>
      <c r="J26" s="39">
        <f t="shared" si="2"/>
        <v>453070.20984764554</v>
      </c>
      <c r="K26"/>
      <c r="L26" s="6">
        <v>2034</v>
      </c>
      <c r="M26" s="36">
        <f t="shared" si="7"/>
        <v>0</v>
      </c>
      <c r="N26" s="37">
        <f t="shared" si="0"/>
        <v>0</v>
      </c>
      <c r="O26" s="37">
        <v>0</v>
      </c>
      <c r="P26" s="37">
        <f t="shared" si="8"/>
        <v>0</v>
      </c>
      <c r="Q26" s="38">
        <v>0.02</v>
      </c>
      <c r="R26" s="37">
        <f t="shared" si="9"/>
        <v>0</v>
      </c>
      <c r="S26" s="39">
        <f t="shared" si="3"/>
        <v>0</v>
      </c>
    </row>
    <row r="27" spans="1:19" x14ac:dyDescent="0.25">
      <c r="A27" s="6">
        <v>2035</v>
      </c>
      <c r="B27" s="48">
        <f>'Cost Source Tab'!AV27</f>
        <v>7728.8019944387397</v>
      </c>
      <c r="D27" s="36">
        <f t="shared" si="4"/>
        <v>453070.20984764554</v>
      </c>
      <c r="E27" s="37">
        <f t="shared" si="1"/>
        <v>7728.8019944387397</v>
      </c>
      <c r="F27" s="37">
        <v>0</v>
      </c>
      <c r="G27" s="37">
        <f t="shared" si="5"/>
        <v>449205.80885042617</v>
      </c>
      <c r="H27" s="38">
        <v>0.02</v>
      </c>
      <c r="I27" s="37">
        <f t="shared" si="6"/>
        <v>8984.1161770085237</v>
      </c>
      <c r="J27" s="39">
        <f t="shared" si="2"/>
        <v>454325.52403021534</v>
      </c>
      <c r="K27"/>
      <c r="L27" s="6">
        <v>2035</v>
      </c>
      <c r="M27" s="36">
        <f t="shared" si="7"/>
        <v>0</v>
      </c>
      <c r="N27" s="37">
        <f t="shared" si="0"/>
        <v>0</v>
      </c>
      <c r="O27" s="37">
        <v>0</v>
      </c>
      <c r="P27" s="37">
        <f t="shared" si="8"/>
        <v>0</v>
      </c>
      <c r="Q27" s="38">
        <v>0.02</v>
      </c>
      <c r="R27" s="37">
        <f t="shared" si="9"/>
        <v>0</v>
      </c>
      <c r="S27" s="39">
        <f t="shared" si="3"/>
        <v>0</v>
      </c>
    </row>
    <row r="28" spans="1:19" x14ac:dyDescent="0.25">
      <c r="A28" s="6">
        <v>2036</v>
      </c>
      <c r="B28" s="48">
        <f>'Cost Source Tab'!AV28</f>
        <v>7798.580191683779</v>
      </c>
      <c r="D28" s="36">
        <f t="shared" si="4"/>
        <v>454325.52403021534</v>
      </c>
      <c r="E28" s="37">
        <f t="shared" si="1"/>
        <v>7798.580191683779</v>
      </c>
      <c r="F28" s="37">
        <v>0</v>
      </c>
      <c r="G28" s="37">
        <f t="shared" si="5"/>
        <v>450426.23393437348</v>
      </c>
      <c r="H28" s="38">
        <v>0.02</v>
      </c>
      <c r="I28" s="37">
        <f t="shared" si="6"/>
        <v>9008.5246786874704</v>
      </c>
      <c r="J28" s="39">
        <f t="shared" si="2"/>
        <v>455535.46851721901</v>
      </c>
      <c r="K28"/>
      <c r="L28" s="6">
        <v>2036</v>
      </c>
      <c r="M28" s="36">
        <f t="shared" si="7"/>
        <v>0</v>
      </c>
      <c r="N28" s="37">
        <f t="shared" si="0"/>
        <v>0</v>
      </c>
      <c r="O28" s="37">
        <v>0</v>
      </c>
      <c r="P28" s="37">
        <f t="shared" si="8"/>
        <v>0</v>
      </c>
      <c r="Q28" s="38">
        <v>0.02</v>
      </c>
      <c r="R28" s="37">
        <f t="shared" si="9"/>
        <v>0</v>
      </c>
      <c r="S28" s="39">
        <f t="shared" si="3"/>
        <v>0</v>
      </c>
    </row>
    <row r="29" spans="1:19" x14ac:dyDescent="0.25">
      <c r="A29" s="6">
        <v>2037</v>
      </c>
      <c r="B29" s="48">
        <f>'Cost Source Tab'!AV29</f>
        <v>7728.8019944387397</v>
      </c>
      <c r="D29" s="36">
        <f t="shared" si="4"/>
        <v>455535.46851721901</v>
      </c>
      <c r="E29" s="37">
        <f t="shared" si="1"/>
        <v>7728.8019944387397</v>
      </c>
      <c r="F29" s="37">
        <v>0</v>
      </c>
      <c r="G29" s="37">
        <f t="shared" si="5"/>
        <v>451671.06751999963</v>
      </c>
      <c r="H29" s="38">
        <v>0.02</v>
      </c>
      <c r="I29" s="37">
        <f t="shared" si="6"/>
        <v>9033.4213503999927</v>
      </c>
      <c r="J29" s="39">
        <f t="shared" si="2"/>
        <v>456840.08787318028</v>
      </c>
      <c r="K29"/>
      <c r="L29" s="6">
        <v>2037</v>
      </c>
      <c r="M29" s="36">
        <f t="shared" si="7"/>
        <v>0</v>
      </c>
      <c r="N29" s="37">
        <f t="shared" si="0"/>
        <v>0</v>
      </c>
      <c r="O29" s="37">
        <v>0</v>
      </c>
      <c r="P29" s="37">
        <f t="shared" si="8"/>
        <v>0</v>
      </c>
      <c r="Q29" s="38">
        <v>0.02</v>
      </c>
      <c r="R29" s="37">
        <f t="shared" si="9"/>
        <v>0</v>
      </c>
      <c r="S29" s="39">
        <f t="shared" si="3"/>
        <v>0</v>
      </c>
    </row>
    <row r="30" spans="1:19" x14ac:dyDescent="0.25">
      <c r="A30" s="6">
        <v>2038</v>
      </c>
      <c r="B30" s="48">
        <f>'Cost Source Tab'!AV30</f>
        <v>7728.8019944387397</v>
      </c>
      <c r="D30" s="36">
        <f t="shared" si="4"/>
        <v>456840.08787318028</v>
      </c>
      <c r="E30" s="37">
        <f t="shared" si="1"/>
        <v>7728.8019944387397</v>
      </c>
      <c r="F30" s="37">
        <v>0</v>
      </c>
      <c r="G30" s="37">
        <f t="shared" si="5"/>
        <v>452975.68687596091</v>
      </c>
      <c r="H30" s="38">
        <v>0.02</v>
      </c>
      <c r="I30" s="37">
        <f t="shared" si="6"/>
        <v>9059.5137375192189</v>
      </c>
      <c r="J30" s="39">
        <f t="shared" si="2"/>
        <v>458170.79961626075</v>
      </c>
      <c r="K30"/>
      <c r="L30" s="6">
        <v>2038</v>
      </c>
      <c r="M30" s="36">
        <f t="shared" si="7"/>
        <v>0</v>
      </c>
      <c r="N30" s="37">
        <f t="shared" si="0"/>
        <v>0</v>
      </c>
      <c r="O30" s="37">
        <v>0</v>
      </c>
      <c r="P30" s="37">
        <f t="shared" si="8"/>
        <v>0</v>
      </c>
      <c r="Q30" s="38">
        <v>0.02</v>
      </c>
      <c r="R30" s="37">
        <f t="shared" si="9"/>
        <v>0</v>
      </c>
      <c r="S30" s="39">
        <f t="shared" si="3"/>
        <v>0</v>
      </c>
    </row>
    <row r="31" spans="1:19" x14ac:dyDescent="0.25">
      <c r="A31" s="6">
        <v>2039</v>
      </c>
      <c r="B31" s="48">
        <f>'Cost Source Tab'!AV31</f>
        <v>7778.8019944387397</v>
      </c>
      <c r="D31" s="36">
        <f t="shared" si="4"/>
        <v>458170.79961626075</v>
      </c>
      <c r="E31" s="37">
        <f t="shared" si="1"/>
        <v>7778.8019944387397</v>
      </c>
      <c r="F31" s="37">
        <v>0</v>
      </c>
      <c r="G31" s="37">
        <f t="shared" si="5"/>
        <v>454281.39861904137</v>
      </c>
      <c r="H31" s="38">
        <v>0.02</v>
      </c>
      <c r="I31" s="37">
        <f t="shared" si="6"/>
        <v>9085.6279723808275</v>
      </c>
      <c r="J31" s="39">
        <f t="shared" si="2"/>
        <v>459477.62559420284</v>
      </c>
      <c r="K31"/>
      <c r="L31" s="6">
        <v>2039</v>
      </c>
      <c r="M31" s="36">
        <f t="shared" si="7"/>
        <v>0</v>
      </c>
      <c r="N31" s="37">
        <f t="shared" si="0"/>
        <v>0</v>
      </c>
      <c r="O31" s="37">
        <v>0</v>
      </c>
      <c r="P31" s="37">
        <f t="shared" si="8"/>
        <v>0</v>
      </c>
      <c r="Q31" s="38">
        <v>0.02</v>
      </c>
      <c r="R31" s="37">
        <f t="shared" si="9"/>
        <v>0</v>
      </c>
      <c r="S31" s="39">
        <f t="shared" si="3"/>
        <v>0</v>
      </c>
    </row>
    <row r="32" spans="1:19" x14ac:dyDescent="0.25">
      <c r="A32" s="6">
        <v>2040</v>
      </c>
      <c r="B32" s="48">
        <f>'Cost Source Tab'!AV32</f>
        <v>7748.580191683779</v>
      </c>
      <c r="D32" s="36">
        <f t="shared" si="4"/>
        <v>459477.62559420284</v>
      </c>
      <c r="E32" s="37">
        <f t="shared" si="1"/>
        <v>7748.580191683779</v>
      </c>
      <c r="F32" s="37">
        <v>0</v>
      </c>
      <c r="G32" s="37">
        <f t="shared" si="5"/>
        <v>455603.33549836098</v>
      </c>
      <c r="H32" s="38">
        <v>0.02</v>
      </c>
      <c r="I32" s="37">
        <f t="shared" si="6"/>
        <v>9112.0667099672191</v>
      </c>
      <c r="J32" s="39">
        <f t="shared" si="2"/>
        <v>460841.11211248627</v>
      </c>
      <c r="K32"/>
      <c r="L32" s="6">
        <v>2040</v>
      </c>
      <c r="M32" s="36">
        <f t="shared" si="7"/>
        <v>0</v>
      </c>
      <c r="N32" s="37">
        <f t="shared" si="0"/>
        <v>0</v>
      </c>
      <c r="O32" s="37">
        <v>0</v>
      </c>
      <c r="P32" s="37">
        <f t="shared" si="8"/>
        <v>0</v>
      </c>
      <c r="Q32" s="38">
        <v>0.02</v>
      </c>
      <c r="R32" s="37">
        <f t="shared" si="9"/>
        <v>0</v>
      </c>
      <c r="S32" s="39">
        <f t="shared" si="3"/>
        <v>0</v>
      </c>
    </row>
    <row r="33" spans="1:19" x14ac:dyDescent="0.25">
      <c r="A33" s="6">
        <v>2041</v>
      </c>
      <c r="B33" s="48">
        <f>'Cost Source Tab'!AV33</f>
        <v>7728.8019944387397</v>
      </c>
      <c r="D33" s="36">
        <f t="shared" si="4"/>
        <v>460841.11211248627</v>
      </c>
      <c r="E33" s="37">
        <f t="shared" si="1"/>
        <v>7728.8019944387397</v>
      </c>
      <c r="F33" s="37">
        <v>0</v>
      </c>
      <c r="G33" s="37">
        <f t="shared" si="5"/>
        <v>456976.71111526689</v>
      </c>
      <c r="H33" s="38">
        <v>0.02</v>
      </c>
      <c r="I33" s="37">
        <f t="shared" si="6"/>
        <v>9139.5342223053376</v>
      </c>
      <c r="J33" s="39">
        <f t="shared" si="2"/>
        <v>462251.84434035287</v>
      </c>
      <c r="K33"/>
      <c r="L33" s="6">
        <v>2041</v>
      </c>
      <c r="M33" s="36">
        <f t="shared" si="7"/>
        <v>0</v>
      </c>
      <c r="N33" s="37">
        <f t="shared" si="0"/>
        <v>0</v>
      </c>
      <c r="O33" s="37">
        <v>0</v>
      </c>
      <c r="P33" s="37">
        <f t="shared" si="8"/>
        <v>0</v>
      </c>
      <c r="Q33" s="38">
        <v>0.02</v>
      </c>
      <c r="R33" s="37">
        <f t="shared" si="9"/>
        <v>0</v>
      </c>
      <c r="S33" s="39">
        <f t="shared" si="3"/>
        <v>0</v>
      </c>
    </row>
    <row r="34" spans="1:19" x14ac:dyDescent="0.25">
      <c r="A34" s="6">
        <v>2042</v>
      </c>
      <c r="B34" s="48">
        <f>'Cost Source Tab'!AV34</f>
        <v>7778.8019944387397</v>
      </c>
      <c r="D34" s="36">
        <f t="shared" si="4"/>
        <v>462251.84434035287</v>
      </c>
      <c r="E34" s="37">
        <f t="shared" si="1"/>
        <v>7778.8019944387397</v>
      </c>
      <c r="F34" s="37">
        <v>0</v>
      </c>
      <c r="G34" s="37">
        <f t="shared" si="5"/>
        <v>458362.44334313349</v>
      </c>
      <c r="H34" s="38">
        <v>0.02</v>
      </c>
      <c r="I34" s="37">
        <f t="shared" si="6"/>
        <v>9167.2488668626702</v>
      </c>
      <c r="J34" s="39">
        <f t="shared" si="2"/>
        <v>463640.29121277679</v>
      </c>
      <c r="K34"/>
      <c r="L34" s="6">
        <v>2042</v>
      </c>
      <c r="M34" s="36">
        <f t="shared" si="7"/>
        <v>0</v>
      </c>
      <c r="N34" s="37">
        <f t="shared" si="0"/>
        <v>0</v>
      </c>
      <c r="O34" s="37">
        <v>0</v>
      </c>
      <c r="P34" s="37">
        <f t="shared" si="8"/>
        <v>0</v>
      </c>
      <c r="Q34" s="38">
        <v>0.02</v>
      </c>
      <c r="R34" s="37">
        <f t="shared" si="9"/>
        <v>0</v>
      </c>
      <c r="S34" s="39">
        <f t="shared" si="3"/>
        <v>0</v>
      </c>
    </row>
    <row r="35" spans="1:19" x14ac:dyDescent="0.25">
      <c r="A35" s="6">
        <v>2043</v>
      </c>
      <c r="B35" s="48">
        <f>'Cost Source Tab'!AV35</f>
        <v>7728.8019944387397</v>
      </c>
      <c r="D35" s="36">
        <f t="shared" si="4"/>
        <v>463640.29121277679</v>
      </c>
      <c r="E35" s="37">
        <f t="shared" si="1"/>
        <v>7728.8019944387397</v>
      </c>
      <c r="F35" s="37">
        <v>0</v>
      </c>
      <c r="G35" s="37">
        <f t="shared" si="5"/>
        <v>459775.89021555742</v>
      </c>
      <c r="H35" s="38">
        <v>0.02</v>
      </c>
      <c r="I35" s="37">
        <f t="shared" si="6"/>
        <v>9195.5178043111482</v>
      </c>
      <c r="J35" s="39">
        <f t="shared" si="2"/>
        <v>465107.00702264917</v>
      </c>
      <c r="K35"/>
      <c r="L35" s="6">
        <v>2043</v>
      </c>
      <c r="M35" s="36">
        <f t="shared" si="7"/>
        <v>0</v>
      </c>
      <c r="N35" s="37">
        <f t="shared" si="0"/>
        <v>0</v>
      </c>
      <c r="O35" s="37">
        <v>0</v>
      </c>
      <c r="P35" s="37">
        <f t="shared" si="8"/>
        <v>0</v>
      </c>
      <c r="Q35" s="38">
        <v>0.02</v>
      </c>
      <c r="R35" s="37">
        <f t="shared" si="9"/>
        <v>0</v>
      </c>
      <c r="S35" s="39">
        <f t="shared" si="3"/>
        <v>0</v>
      </c>
    </row>
    <row r="36" spans="1:19" x14ac:dyDescent="0.25">
      <c r="A36" s="6">
        <v>2044</v>
      </c>
      <c r="B36" s="48">
        <f>'Cost Source Tab'!AV36</f>
        <v>7748.580191683779</v>
      </c>
      <c r="D36" s="36">
        <f t="shared" si="4"/>
        <v>465107.00702264917</v>
      </c>
      <c r="E36" s="37">
        <f t="shared" si="1"/>
        <v>7748.580191683779</v>
      </c>
      <c r="F36" s="37">
        <v>0</v>
      </c>
      <c r="G36" s="37">
        <f t="shared" si="5"/>
        <v>461232.7169268073</v>
      </c>
      <c r="H36" s="38">
        <v>0.02</v>
      </c>
      <c r="I36" s="37">
        <f t="shared" si="6"/>
        <v>9224.6543385361456</v>
      </c>
      <c r="J36" s="39">
        <f t="shared" si="2"/>
        <v>466583.08116950153</v>
      </c>
      <c r="K36"/>
      <c r="L36" s="6">
        <v>2044</v>
      </c>
      <c r="M36" s="36">
        <f t="shared" si="7"/>
        <v>0</v>
      </c>
      <c r="N36" s="37">
        <f t="shared" si="0"/>
        <v>0</v>
      </c>
      <c r="O36" s="37">
        <v>0</v>
      </c>
      <c r="P36" s="37">
        <f t="shared" si="8"/>
        <v>0</v>
      </c>
      <c r="Q36" s="38">
        <v>0.02</v>
      </c>
      <c r="R36" s="37">
        <f t="shared" si="9"/>
        <v>0</v>
      </c>
      <c r="S36" s="39">
        <f t="shared" si="3"/>
        <v>0</v>
      </c>
    </row>
    <row r="37" spans="1:19" x14ac:dyDescent="0.25">
      <c r="A37" s="6">
        <v>2045</v>
      </c>
      <c r="B37" s="48">
        <f>'Cost Source Tab'!AV37</f>
        <v>7778.8019944387397</v>
      </c>
      <c r="D37" s="36">
        <f t="shared" si="4"/>
        <v>466583.08116950153</v>
      </c>
      <c r="E37" s="37">
        <f t="shared" si="1"/>
        <v>7778.8019944387397</v>
      </c>
      <c r="F37" s="37">
        <v>0</v>
      </c>
      <c r="G37" s="37">
        <f t="shared" si="5"/>
        <v>462693.68017228215</v>
      </c>
      <c r="H37" s="38">
        <v>0.02</v>
      </c>
      <c r="I37" s="37">
        <f t="shared" si="6"/>
        <v>9253.8736034456433</v>
      </c>
      <c r="J37" s="39">
        <f t="shared" si="2"/>
        <v>468058.15277850843</v>
      </c>
      <c r="K37"/>
      <c r="L37" s="6">
        <v>2045</v>
      </c>
      <c r="M37" s="36">
        <f t="shared" si="7"/>
        <v>0</v>
      </c>
      <c r="N37" s="37">
        <f t="shared" si="0"/>
        <v>0</v>
      </c>
      <c r="O37" s="37">
        <v>0</v>
      </c>
      <c r="P37" s="37">
        <f t="shared" si="8"/>
        <v>0</v>
      </c>
      <c r="Q37" s="38">
        <v>0.02</v>
      </c>
      <c r="R37" s="37">
        <f t="shared" si="9"/>
        <v>0</v>
      </c>
      <c r="S37" s="39">
        <f t="shared" si="3"/>
        <v>0</v>
      </c>
    </row>
    <row r="38" spans="1:19" x14ac:dyDescent="0.25">
      <c r="A38" s="6">
        <v>2046</v>
      </c>
      <c r="B38" s="48">
        <f>'Cost Source Tab'!AV38</f>
        <v>7728.8019944387397</v>
      </c>
      <c r="D38" s="36">
        <f t="shared" si="4"/>
        <v>468058.15277850843</v>
      </c>
      <c r="E38" s="37">
        <f t="shared" si="1"/>
        <v>7728.8019944387397</v>
      </c>
      <c r="F38" s="37">
        <v>0</v>
      </c>
      <c r="G38" s="37">
        <f t="shared" si="5"/>
        <v>464193.75178128906</v>
      </c>
      <c r="H38" s="38">
        <v>0.02</v>
      </c>
      <c r="I38" s="37">
        <f t="shared" si="6"/>
        <v>9283.8750356257806</v>
      </c>
      <c r="J38" s="39">
        <f t="shared" si="2"/>
        <v>469613.22581969545</v>
      </c>
      <c r="K38"/>
      <c r="L38" s="6">
        <v>2046</v>
      </c>
      <c r="M38" s="36">
        <f t="shared" si="7"/>
        <v>0</v>
      </c>
      <c r="N38" s="37">
        <f t="shared" si="0"/>
        <v>0</v>
      </c>
      <c r="O38" s="37">
        <v>0</v>
      </c>
      <c r="P38" s="37">
        <f t="shared" si="8"/>
        <v>0</v>
      </c>
      <c r="Q38" s="38">
        <v>0.02</v>
      </c>
      <c r="R38" s="37">
        <f t="shared" si="9"/>
        <v>0</v>
      </c>
      <c r="S38" s="39">
        <f t="shared" si="3"/>
        <v>0</v>
      </c>
    </row>
    <row r="39" spans="1:19" x14ac:dyDescent="0.25">
      <c r="A39" s="6">
        <v>2047</v>
      </c>
      <c r="B39" s="48">
        <f>'Cost Source Tab'!AV39</f>
        <v>7728.8019944387397</v>
      </c>
      <c r="D39" s="36">
        <f t="shared" si="4"/>
        <v>469613.22581969545</v>
      </c>
      <c r="E39" s="37">
        <f t="shared" si="1"/>
        <v>7728.8019944387397</v>
      </c>
      <c r="F39" s="37">
        <v>0</v>
      </c>
      <c r="G39" s="37">
        <f t="shared" si="5"/>
        <v>465748.82482247608</v>
      </c>
      <c r="H39" s="38">
        <v>0.02</v>
      </c>
      <c r="I39" s="37">
        <f t="shared" si="6"/>
        <v>9314.9764964495225</v>
      </c>
      <c r="J39" s="39">
        <f t="shared" si="2"/>
        <v>471199.4003217062</v>
      </c>
      <c r="K39"/>
      <c r="L39" s="6">
        <v>2047</v>
      </c>
      <c r="M39" s="36">
        <f t="shared" si="7"/>
        <v>0</v>
      </c>
      <c r="N39" s="37">
        <f t="shared" si="0"/>
        <v>0</v>
      </c>
      <c r="O39" s="37">
        <v>0</v>
      </c>
      <c r="P39" s="37">
        <f t="shared" si="8"/>
        <v>0</v>
      </c>
      <c r="Q39" s="38">
        <v>0.02</v>
      </c>
      <c r="R39" s="37">
        <f t="shared" si="9"/>
        <v>0</v>
      </c>
      <c r="S39" s="39">
        <f t="shared" si="3"/>
        <v>0</v>
      </c>
    </row>
    <row r="40" spans="1:19" x14ac:dyDescent="0.25">
      <c r="A40" s="6">
        <v>2048</v>
      </c>
      <c r="B40" s="48">
        <f>'Cost Source Tab'!AV40</f>
        <v>7798.580191683779</v>
      </c>
      <c r="D40" s="36">
        <f t="shared" si="4"/>
        <v>471199.4003217062</v>
      </c>
      <c r="E40" s="37">
        <f t="shared" si="1"/>
        <v>7798.580191683779</v>
      </c>
      <c r="F40" s="37">
        <v>0</v>
      </c>
      <c r="G40" s="37">
        <f t="shared" si="5"/>
        <v>467300.11022586434</v>
      </c>
      <c r="H40" s="38">
        <v>0.02</v>
      </c>
      <c r="I40" s="37">
        <f t="shared" si="6"/>
        <v>9346.0022045172864</v>
      </c>
      <c r="J40" s="39">
        <f t="shared" si="2"/>
        <v>472746.82233453973</v>
      </c>
      <c r="K40"/>
      <c r="L40" s="6">
        <v>2048</v>
      </c>
      <c r="M40" s="36">
        <f t="shared" si="7"/>
        <v>0</v>
      </c>
      <c r="N40" s="37">
        <f t="shared" si="0"/>
        <v>0</v>
      </c>
      <c r="O40" s="37">
        <v>0</v>
      </c>
      <c r="P40" s="37">
        <f t="shared" si="8"/>
        <v>0</v>
      </c>
      <c r="Q40" s="38">
        <v>0.02</v>
      </c>
      <c r="R40" s="37">
        <f t="shared" si="9"/>
        <v>0</v>
      </c>
      <c r="S40" s="39">
        <f t="shared" si="3"/>
        <v>0</v>
      </c>
    </row>
    <row r="41" spans="1:19" x14ac:dyDescent="0.25">
      <c r="A41" s="6">
        <v>2049</v>
      </c>
      <c r="B41" s="48">
        <f>'Cost Source Tab'!AV41</f>
        <v>7728.8019944387397</v>
      </c>
      <c r="D41" s="36">
        <f t="shared" si="4"/>
        <v>472746.82233453973</v>
      </c>
      <c r="E41" s="37">
        <f t="shared" si="1"/>
        <v>7728.8019944387397</v>
      </c>
      <c r="F41" s="37">
        <v>0</v>
      </c>
      <c r="G41" s="37">
        <f t="shared" si="5"/>
        <v>468882.42133732035</v>
      </c>
      <c r="H41" s="38">
        <v>0.02</v>
      </c>
      <c r="I41" s="37">
        <f t="shared" si="6"/>
        <v>9377.6484267464075</v>
      </c>
      <c r="J41" s="39">
        <f t="shared" si="2"/>
        <v>474395.6687668474</v>
      </c>
      <c r="K41"/>
      <c r="L41" s="6">
        <v>2049</v>
      </c>
      <c r="M41" s="36">
        <f t="shared" si="7"/>
        <v>0</v>
      </c>
      <c r="N41" s="37">
        <f t="shared" si="0"/>
        <v>0</v>
      </c>
      <c r="O41" s="37">
        <v>0</v>
      </c>
      <c r="P41" s="37">
        <f t="shared" si="8"/>
        <v>0</v>
      </c>
      <c r="Q41" s="38">
        <v>0.02</v>
      </c>
      <c r="R41" s="37">
        <f t="shared" si="9"/>
        <v>0</v>
      </c>
      <c r="S41" s="39">
        <f t="shared" si="3"/>
        <v>0</v>
      </c>
    </row>
    <row r="42" spans="1:19" x14ac:dyDescent="0.25">
      <c r="A42" s="6">
        <v>2050</v>
      </c>
      <c r="B42" s="48">
        <f>'Cost Source Tab'!AV42</f>
        <v>7728.8019944387397</v>
      </c>
      <c r="D42" s="36">
        <f t="shared" si="4"/>
        <v>474395.6687668474</v>
      </c>
      <c r="E42" s="37">
        <f t="shared" si="1"/>
        <v>7728.8019944387397</v>
      </c>
      <c r="F42" s="37">
        <v>0</v>
      </c>
      <c r="G42" s="37">
        <f t="shared" si="5"/>
        <v>470531.26776962803</v>
      </c>
      <c r="H42" s="38">
        <v>0.02</v>
      </c>
      <c r="I42" s="37">
        <f t="shared" si="6"/>
        <v>9410.6253553925617</v>
      </c>
      <c r="J42" s="39">
        <f t="shared" si="2"/>
        <v>476077.49212780123</v>
      </c>
      <c r="K42"/>
      <c r="L42" s="6">
        <v>2050</v>
      </c>
      <c r="M42" s="36">
        <f t="shared" si="7"/>
        <v>0</v>
      </c>
      <c r="N42" s="37">
        <f t="shared" si="0"/>
        <v>0</v>
      </c>
      <c r="O42" s="37">
        <v>0</v>
      </c>
      <c r="P42" s="37">
        <f t="shared" si="8"/>
        <v>0</v>
      </c>
      <c r="Q42" s="38">
        <v>0.02</v>
      </c>
      <c r="R42" s="37">
        <f t="shared" si="9"/>
        <v>0</v>
      </c>
      <c r="S42" s="39">
        <f t="shared" si="3"/>
        <v>0</v>
      </c>
    </row>
    <row r="43" spans="1:19" x14ac:dyDescent="0.25">
      <c r="A43" s="6">
        <v>2051</v>
      </c>
      <c r="B43" s="48">
        <f>'Cost Source Tab'!AV43</f>
        <v>7778.8019944387397</v>
      </c>
      <c r="D43" s="36">
        <f t="shared" si="4"/>
        <v>476077.49212780123</v>
      </c>
      <c r="E43" s="37">
        <f t="shared" si="1"/>
        <v>7778.8019944387397</v>
      </c>
      <c r="F43" s="37">
        <v>0</v>
      </c>
      <c r="G43" s="37">
        <f t="shared" si="5"/>
        <v>472188.09113058186</v>
      </c>
      <c r="H43" s="38">
        <v>0.02</v>
      </c>
      <c r="I43" s="37">
        <f t="shared" si="6"/>
        <v>9443.7618226116374</v>
      </c>
      <c r="J43" s="39">
        <f t="shared" si="2"/>
        <v>477742.4519559741</v>
      </c>
      <c r="K43"/>
      <c r="L43" s="6">
        <v>2051</v>
      </c>
      <c r="M43" s="36">
        <f t="shared" si="7"/>
        <v>0</v>
      </c>
      <c r="N43" s="37">
        <f t="shared" si="0"/>
        <v>0</v>
      </c>
      <c r="O43" s="37">
        <v>0</v>
      </c>
      <c r="P43" s="37">
        <f t="shared" si="8"/>
        <v>0</v>
      </c>
      <c r="Q43" s="38">
        <v>0.02</v>
      </c>
      <c r="R43" s="37">
        <f t="shared" si="9"/>
        <v>0</v>
      </c>
      <c r="S43" s="39">
        <f t="shared" si="3"/>
        <v>0</v>
      </c>
    </row>
    <row r="44" spans="1:19" x14ac:dyDescent="0.25">
      <c r="A44" s="6">
        <v>2052</v>
      </c>
      <c r="B44" s="48">
        <f>'Cost Source Tab'!AV44</f>
        <v>7748.580191683779</v>
      </c>
      <c r="D44" s="36">
        <f t="shared" si="4"/>
        <v>477742.4519559741</v>
      </c>
      <c r="E44" s="37">
        <f t="shared" si="1"/>
        <v>7748.580191683779</v>
      </c>
      <c r="F44" s="37">
        <v>0</v>
      </c>
      <c r="G44" s="37">
        <f t="shared" si="5"/>
        <v>473868.16186013224</v>
      </c>
      <c r="H44" s="38">
        <v>0.02</v>
      </c>
      <c r="I44" s="37">
        <f t="shared" si="6"/>
        <v>9477.3632372026459</v>
      </c>
      <c r="J44" s="39">
        <f t="shared" si="2"/>
        <v>479471.23500149295</v>
      </c>
      <c r="K44"/>
      <c r="L44" s="6">
        <v>2052</v>
      </c>
      <c r="M44" s="36">
        <f t="shared" si="7"/>
        <v>0</v>
      </c>
      <c r="N44" s="37">
        <f t="shared" si="0"/>
        <v>0</v>
      </c>
      <c r="O44" s="37">
        <v>0</v>
      </c>
      <c r="P44" s="37">
        <f t="shared" si="8"/>
        <v>0</v>
      </c>
      <c r="Q44" s="38">
        <v>0.02</v>
      </c>
      <c r="R44" s="37">
        <f t="shared" si="9"/>
        <v>0</v>
      </c>
      <c r="S44" s="39">
        <f t="shared" si="3"/>
        <v>0</v>
      </c>
    </row>
    <row r="45" spans="1:19" x14ac:dyDescent="0.25">
      <c r="A45" s="6">
        <v>2053</v>
      </c>
      <c r="B45" s="48">
        <f>'Cost Source Tab'!AV45</f>
        <v>3582.6193302026286</v>
      </c>
      <c r="D45" s="36">
        <f t="shared" si="4"/>
        <v>479471.23500149295</v>
      </c>
      <c r="E45" s="37">
        <f t="shared" si="1"/>
        <v>3582.6193302026286</v>
      </c>
      <c r="F45" s="37">
        <v>0</v>
      </c>
      <c r="G45" s="37">
        <f t="shared" si="5"/>
        <v>477679.92533639167</v>
      </c>
      <c r="H45" s="38">
        <v>0.02</v>
      </c>
      <c r="I45" s="37">
        <f t="shared" si="6"/>
        <v>9553.5985067278343</v>
      </c>
      <c r="J45" s="39">
        <f t="shared" si="2"/>
        <v>485442.21417801816</v>
      </c>
      <c r="K45"/>
      <c r="L45" s="6">
        <v>2053</v>
      </c>
      <c r="M45" s="36">
        <f t="shared" si="7"/>
        <v>0</v>
      </c>
      <c r="N45" s="37">
        <f t="shared" si="0"/>
        <v>0</v>
      </c>
      <c r="O45" s="37">
        <v>0</v>
      </c>
      <c r="P45" s="37">
        <f t="shared" si="8"/>
        <v>0</v>
      </c>
      <c r="Q45" s="38">
        <v>0.02</v>
      </c>
      <c r="R45" s="37">
        <f t="shared" si="9"/>
        <v>0</v>
      </c>
      <c r="S45" s="39">
        <f t="shared" si="3"/>
        <v>0</v>
      </c>
    </row>
    <row r="46" spans="1:19" x14ac:dyDescent="0.25">
      <c r="A46" s="6">
        <v>2054</v>
      </c>
      <c r="B46" s="48">
        <f>'Cost Source Tab'!AV46</f>
        <v>3632.6193302026286</v>
      </c>
      <c r="D46" s="36">
        <f t="shared" si="4"/>
        <v>485442.21417801816</v>
      </c>
      <c r="E46" s="37">
        <f t="shared" si="1"/>
        <v>3632.6193302026286</v>
      </c>
      <c r="F46" s="37">
        <v>0</v>
      </c>
      <c r="G46" s="37">
        <f t="shared" si="5"/>
        <v>483625.90451291687</v>
      </c>
      <c r="H46" s="38">
        <v>0.02</v>
      </c>
      <c r="I46" s="37">
        <f t="shared" si="6"/>
        <v>9672.5180902583379</v>
      </c>
      <c r="J46" s="39">
        <f t="shared" si="2"/>
        <v>491482.11293807387</v>
      </c>
      <c r="K46"/>
      <c r="L46" s="6">
        <v>2054</v>
      </c>
      <c r="M46" s="36">
        <f t="shared" si="7"/>
        <v>0</v>
      </c>
      <c r="N46" s="37">
        <f t="shared" si="0"/>
        <v>0</v>
      </c>
      <c r="O46" s="37">
        <v>0</v>
      </c>
      <c r="P46" s="37">
        <f t="shared" si="8"/>
        <v>0</v>
      </c>
      <c r="Q46" s="38">
        <v>0.02</v>
      </c>
      <c r="R46" s="37">
        <f t="shared" si="9"/>
        <v>0</v>
      </c>
      <c r="S46" s="39">
        <f t="shared" si="3"/>
        <v>0</v>
      </c>
    </row>
    <row r="47" spans="1:19" x14ac:dyDescent="0.25">
      <c r="A47" s="6">
        <v>2055</v>
      </c>
      <c r="B47" s="48">
        <f>'Cost Source Tab'!AV47</f>
        <v>3582.6193302026286</v>
      </c>
      <c r="D47" s="36">
        <f t="shared" si="4"/>
        <v>491482.11293807387</v>
      </c>
      <c r="E47" s="37">
        <f t="shared" si="1"/>
        <v>3582.6193302026286</v>
      </c>
      <c r="F47" s="37">
        <v>0</v>
      </c>
      <c r="G47" s="37">
        <f t="shared" si="5"/>
        <v>489690.80327297258</v>
      </c>
      <c r="H47" s="38">
        <v>0.02</v>
      </c>
      <c r="I47" s="37">
        <f t="shared" si="6"/>
        <v>9793.8160654594521</v>
      </c>
      <c r="J47" s="39">
        <f t="shared" si="2"/>
        <v>497693.30967333069</v>
      </c>
      <c r="K47"/>
      <c r="L47" s="6">
        <v>2055</v>
      </c>
      <c r="M47" s="36">
        <f t="shared" si="7"/>
        <v>0</v>
      </c>
      <c r="N47" s="37">
        <f t="shared" si="0"/>
        <v>0</v>
      </c>
      <c r="O47" s="37">
        <v>0</v>
      </c>
      <c r="P47" s="37">
        <f t="shared" si="8"/>
        <v>0</v>
      </c>
      <c r="Q47" s="38">
        <v>0.02</v>
      </c>
      <c r="R47" s="37">
        <f t="shared" si="9"/>
        <v>0</v>
      </c>
      <c r="S47" s="39">
        <f t="shared" si="3"/>
        <v>0</v>
      </c>
    </row>
    <row r="48" spans="1:19" x14ac:dyDescent="0.25">
      <c r="A48" s="6">
        <v>2056</v>
      </c>
      <c r="B48" s="48">
        <f>'Cost Source Tab'!AV48</f>
        <v>3591.4311091894851</v>
      </c>
      <c r="D48" s="36">
        <f t="shared" si="4"/>
        <v>497693.30967333069</v>
      </c>
      <c r="E48" s="37">
        <f t="shared" si="1"/>
        <v>3591.4311091894851</v>
      </c>
      <c r="F48" s="37">
        <v>0</v>
      </c>
      <c r="G48" s="37">
        <f t="shared" si="5"/>
        <v>495897.59411873593</v>
      </c>
      <c r="H48" s="38">
        <v>0.02</v>
      </c>
      <c r="I48" s="37">
        <f t="shared" si="6"/>
        <v>9917.9518823747185</v>
      </c>
      <c r="J48" s="39">
        <f t="shared" si="2"/>
        <v>504019.83044651593</v>
      </c>
      <c r="K48"/>
      <c r="L48" s="6">
        <v>2056</v>
      </c>
      <c r="M48" s="36">
        <f t="shared" si="7"/>
        <v>0</v>
      </c>
      <c r="N48" s="37">
        <f t="shared" si="0"/>
        <v>0</v>
      </c>
      <c r="O48" s="37">
        <v>0</v>
      </c>
      <c r="P48" s="37">
        <f t="shared" si="8"/>
        <v>0</v>
      </c>
      <c r="Q48" s="38">
        <v>0.02</v>
      </c>
      <c r="R48" s="37">
        <f t="shared" si="9"/>
        <v>0</v>
      </c>
      <c r="S48" s="39">
        <f t="shared" si="3"/>
        <v>0</v>
      </c>
    </row>
    <row r="49" spans="1:19" x14ac:dyDescent="0.25">
      <c r="A49" s="6">
        <v>2057</v>
      </c>
      <c r="B49" s="48">
        <f>'Cost Source Tab'!AV49</f>
        <v>3632.6193302026286</v>
      </c>
      <c r="D49" s="36">
        <f t="shared" si="4"/>
        <v>504019.83044651593</v>
      </c>
      <c r="E49" s="37">
        <f t="shared" si="1"/>
        <v>3632.6193302026286</v>
      </c>
      <c r="F49" s="37">
        <v>0</v>
      </c>
      <c r="G49" s="37">
        <f t="shared" si="5"/>
        <v>502203.52078141464</v>
      </c>
      <c r="H49" s="38">
        <v>0.02</v>
      </c>
      <c r="I49" s="37">
        <f t="shared" si="6"/>
        <v>10044.070415628294</v>
      </c>
      <c r="J49" s="39">
        <f t="shared" si="2"/>
        <v>510431.28153194161</v>
      </c>
      <c r="K49"/>
      <c r="L49" s="6">
        <v>2057</v>
      </c>
      <c r="M49" s="36">
        <f t="shared" si="7"/>
        <v>0</v>
      </c>
      <c r="N49" s="37">
        <f t="shared" si="0"/>
        <v>0</v>
      </c>
      <c r="O49" s="37">
        <v>0</v>
      </c>
      <c r="P49" s="37">
        <f t="shared" si="8"/>
        <v>0</v>
      </c>
      <c r="Q49" s="38">
        <v>0.02</v>
      </c>
      <c r="R49" s="37">
        <f t="shared" si="9"/>
        <v>0</v>
      </c>
      <c r="S49" s="39">
        <f t="shared" si="3"/>
        <v>0</v>
      </c>
    </row>
    <row r="50" spans="1:19" x14ac:dyDescent="0.25">
      <c r="A50" s="6">
        <v>2058</v>
      </c>
      <c r="B50" s="48">
        <f>'Cost Source Tab'!AV50</f>
        <v>3582.6193302026286</v>
      </c>
      <c r="D50" s="36">
        <f t="shared" si="4"/>
        <v>510431.28153194161</v>
      </c>
      <c r="E50" s="37">
        <f t="shared" si="1"/>
        <v>3582.6193302026286</v>
      </c>
      <c r="F50" s="37">
        <v>0</v>
      </c>
      <c r="G50" s="37">
        <f t="shared" si="5"/>
        <v>508639.97186684032</v>
      </c>
      <c r="H50" s="38">
        <v>0.02</v>
      </c>
      <c r="I50" s="37">
        <f t="shared" si="6"/>
        <v>10172.799437336807</v>
      </c>
      <c r="J50" s="39">
        <f t="shared" si="2"/>
        <v>517021.46163907577</v>
      </c>
      <c r="K50"/>
      <c r="L50" s="6">
        <v>2058</v>
      </c>
      <c r="M50" s="36">
        <f t="shared" si="7"/>
        <v>0</v>
      </c>
      <c r="N50" s="37">
        <f t="shared" si="0"/>
        <v>0</v>
      </c>
      <c r="O50" s="37">
        <v>0</v>
      </c>
      <c r="P50" s="37">
        <f t="shared" si="8"/>
        <v>0</v>
      </c>
      <c r="Q50" s="38">
        <v>0.02</v>
      </c>
      <c r="R50" s="37">
        <f t="shared" si="9"/>
        <v>0</v>
      </c>
      <c r="S50" s="39">
        <f t="shared" si="3"/>
        <v>0</v>
      </c>
    </row>
    <row r="51" spans="1:19" x14ac:dyDescent="0.25">
      <c r="A51" s="6">
        <v>2059</v>
      </c>
      <c r="B51" s="48">
        <f>'Cost Source Tab'!AV51</f>
        <v>3582.6193302026286</v>
      </c>
      <c r="D51" s="36">
        <f t="shared" si="4"/>
        <v>517021.46163907577</v>
      </c>
      <c r="E51" s="37">
        <f t="shared" si="1"/>
        <v>3582.6193302026286</v>
      </c>
      <c r="F51" s="37">
        <v>0</v>
      </c>
      <c r="G51" s="37">
        <f t="shared" si="5"/>
        <v>515230.15197397448</v>
      </c>
      <c r="H51" s="38">
        <v>0.02</v>
      </c>
      <c r="I51" s="37">
        <f t="shared" si="6"/>
        <v>10304.603039479491</v>
      </c>
      <c r="J51" s="39">
        <f t="shared" si="2"/>
        <v>523743.4453483526</v>
      </c>
      <c r="K51"/>
      <c r="L51" s="6">
        <v>2059</v>
      </c>
      <c r="M51" s="36">
        <f t="shared" si="7"/>
        <v>0</v>
      </c>
      <c r="N51" s="37">
        <f t="shared" si="0"/>
        <v>0</v>
      </c>
      <c r="O51" s="37">
        <v>0</v>
      </c>
      <c r="P51" s="37">
        <f t="shared" si="8"/>
        <v>0</v>
      </c>
      <c r="Q51" s="38">
        <v>0.02</v>
      </c>
      <c r="R51" s="37">
        <f t="shared" si="9"/>
        <v>0</v>
      </c>
      <c r="S51" s="39">
        <f t="shared" si="3"/>
        <v>0</v>
      </c>
    </row>
    <row r="52" spans="1:19" x14ac:dyDescent="0.25">
      <c r="A52" s="6">
        <v>2060</v>
      </c>
      <c r="B52" s="48">
        <f>'Cost Source Tab'!AV52</f>
        <v>3641.4311091894851</v>
      </c>
      <c r="D52" s="36">
        <f t="shared" si="4"/>
        <v>523743.4453483526</v>
      </c>
      <c r="E52" s="37">
        <f t="shared" si="1"/>
        <v>3641.4311091894851</v>
      </c>
      <c r="F52" s="37">
        <v>0</v>
      </c>
      <c r="G52" s="37">
        <f t="shared" si="5"/>
        <v>521922.72979375784</v>
      </c>
      <c r="H52" s="38">
        <v>0.02</v>
      </c>
      <c r="I52" s="37">
        <f t="shared" si="6"/>
        <v>10438.454595875157</v>
      </c>
      <c r="J52" s="39">
        <f t="shared" si="2"/>
        <v>530540.46883503825</v>
      </c>
      <c r="K52"/>
      <c r="L52" s="6">
        <v>2060</v>
      </c>
      <c r="M52" s="36">
        <f t="shared" si="7"/>
        <v>0</v>
      </c>
      <c r="N52" s="37">
        <f t="shared" si="0"/>
        <v>0</v>
      </c>
      <c r="O52" s="37">
        <v>0</v>
      </c>
      <c r="P52" s="37">
        <f t="shared" si="8"/>
        <v>0</v>
      </c>
      <c r="Q52" s="38">
        <v>0.02</v>
      </c>
      <c r="R52" s="37">
        <f t="shared" si="9"/>
        <v>0</v>
      </c>
      <c r="S52" s="39">
        <f t="shared" si="3"/>
        <v>0</v>
      </c>
    </row>
    <row r="53" spans="1:19" x14ac:dyDescent="0.25">
      <c r="A53" s="6">
        <v>2061</v>
      </c>
      <c r="B53" s="48">
        <f>'Cost Source Tab'!AV53</f>
        <v>3582.6193302026286</v>
      </c>
      <c r="D53" s="36">
        <f t="shared" si="4"/>
        <v>530540.46883503825</v>
      </c>
      <c r="E53" s="37">
        <f t="shared" si="1"/>
        <v>3582.6193302026286</v>
      </c>
      <c r="F53" s="37">
        <v>0</v>
      </c>
      <c r="G53" s="37">
        <f t="shared" si="5"/>
        <v>528749.1591699369</v>
      </c>
      <c r="H53" s="38">
        <v>0.02</v>
      </c>
      <c r="I53" s="37">
        <f t="shared" si="6"/>
        <v>10574.983183398739</v>
      </c>
      <c r="J53" s="39">
        <f t="shared" si="2"/>
        <v>537532.8326882344</v>
      </c>
      <c r="K53"/>
      <c r="L53" s="6">
        <v>2061</v>
      </c>
      <c r="M53" s="36">
        <f t="shared" si="7"/>
        <v>0</v>
      </c>
      <c r="N53" s="37">
        <f t="shared" si="0"/>
        <v>0</v>
      </c>
      <c r="O53" s="37">
        <v>0</v>
      </c>
      <c r="P53" s="37">
        <f t="shared" si="8"/>
        <v>0</v>
      </c>
      <c r="Q53" s="38">
        <v>0.02</v>
      </c>
      <c r="R53" s="37">
        <f t="shared" si="9"/>
        <v>0</v>
      </c>
      <c r="S53" s="39">
        <f t="shared" si="3"/>
        <v>0</v>
      </c>
    </row>
    <row r="54" spans="1:19" x14ac:dyDescent="0.25">
      <c r="A54" s="6">
        <v>2062</v>
      </c>
      <c r="B54" s="48">
        <f>'Cost Source Tab'!AV54</f>
        <v>3582.6193302026286</v>
      </c>
      <c r="D54" s="36">
        <f t="shared" si="4"/>
        <v>537532.8326882344</v>
      </c>
      <c r="E54" s="37">
        <f t="shared" si="1"/>
        <v>3582.6193302026286</v>
      </c>
      <c r="F54" s="37">
        <v>0</v>
      </c>
      <c r="G54" s="37">
        <f t="shared" si="5"/>
        <v>535741.52302313305</v>
      </c>
      <c r="H54" s="38">
        <v>0.02</v>
      </c>
      <c r="I54" s="37">
        <f t="shared" si="6"/>
        <v>10714.830460462661</v>
      </c>
      <c r="J54" s="39">
        <f t="shared" si="2"/>
        <v>544665.04381849454</v>
      </c>
      <c r="K54"/>
      <c r="L54" s="6">
        <v>2062</v>
      </c>
      <c r="M54" s="36">
        <f t="shared" si="7"/>
        <v>0</v>
      </c>
      <c r="N54" s="37">
        <f t="shared" si="0"/>
        <v>0</v>
      </c>
      <c r="O54" s="37">
        <v>0</v>
      </c>
      <c r="P54" s="37">
        <f t="shared" si="8"/>
        <v>0</v>
      </c>
      <c r="Q54" s="38">
        <v>0.02</v>
      </c>
      <c r="R54" s="37">
        <f t="shared" si="9"/>
        <v>0</v>
      </c>
      <c r="S54" s="39">
        <f t="shared" si="3"/>
        <v>0</v>
      </c>
    </row>
    <row r="55" spans="1:19" x14ac:dyDescent="0.25">
      <c r="A55" s="6">
        <v>2063</v>
      </c>
      <c r="B55" s="48">
        <f>'Cost Source Tab'!AV55</f>
        <v>3632.6193302026286</v>
      </c>
      <c r="D55" s="36">
        <f t="shared" si="4"/>
        <v>544665.04381849454</v>
      </c>
      <c r="E55" s="37">
        <f t="shared" si="1"/>
        <v>3632.6193302026286</v>
      </c>
      <c r="F55" s="37">
        <v>0</v>
      </c>
      <c r="G55" s="37">
        <f t="shared" si="5"/>
        <v>542848.73415339319</v>
      </c>
      <c r="H55" s="38">
        <v>0.02</v>
      </c>
      <c r="I55" s="37">
        <f t="shared" si="6"/>
        <v>10856.974683067863</v>
      </c>
      <c r="J55" s="39">
        <f t="shared" si="2"/>
        <v>551889.39917135984</v>
      </c>
      <c r="K55"/>
      <c r="L55" s="6">
        <v>2063</v>
      </c>
      <c r="M55" s="36">
        <f t="shared" si="7"/>
        <v>0</v>
      </c>
      <c r="N55" s="37">
        <f t="shared" si="0"/>
        <v>0</v>
      </c>
      <c r="O55" s="37">
        <v>0</v>
      </c>
      <c r="P55" s="37">
        <f t="shared" si="8"/>
        <v>0</v>
      </c>
      <c r="Q55" s="38">
        <v>0.02</v>
      </c>
      <c r="R55" s="37">
        <f t="shared" si="9"/>
        <v>0</v>
      </c>
      <c r="S55" s="39">
        <f t="shared" si="3"/>
        <v>0</v>
      </c>
    </row>
    <row r="56" spans="1:19" x14ac:dyDescent="0.25">
      <c r="A56" s="6">
        <v>2064</v>
      </c>
      <c r="B56" s="48">
        <f>'Cost Source Tab'!AV56</f>
        <v>3591.4311091894851</v>
      </c>
      <c r="D56" s="36">
        <f t="shared" si="4"/>
        <v>551889.39917135984</v>
      </c>
      <c r="E56" s="37">
        <f t="shared" si="1"/>
        <v>3591.4311091894851</v>
      </c>
      <c r="F56" s="37">
        <v>0</v>
      </c>
      <c r="G56" s="37">
        <f t="shared" si="5"/>
        <v>550093.68361676508</v>
      </c>
      <c r="H56" s="38">
        <v>0.02</v>
      </c>
      <c r="I56" s="37">
        <f t="shared" si="6"/>
        <v>11001.873672335301</v>
      </c>
      <c r="J56" s="39">
        <f t="shared" si="2"/>
        <v>559299.84173450561</v>
      </c>
      <c r="K56"/>
      <c r="L56" s="6">
        <v>2064</v>
      </c>
      <c r="M56" s="36">
        <f t="shared" si="7"/>
        <v>0</v>
      </c>
      <c r="N56" s="37">
        <f t="shared" si="0"/>
        <v>0</v>
      </c>
      <c r="O56" s="37">
        <v>0</v>
      </c>
      <c r="P56" s="37">
        <f t="shared" si="8"/>
        <v>0</v>
      </c>
      <c r="Q56" s="38">
        <v>0.02</v>
      </c>
      <c r="R56" s="37">
        <f t="shared" si="9"/>
        <v>0</v>
      </c>
      <c r="S56" s="39">
        <f t="shared" si="3"/>
        <v>0</v>
      </c>
    </row>
    <row r="57" spans="1:19" x14ac:dyDescent="0.25">
      <c r="A57" s="6">
        <v>2065</v>
      </c>
      <c r="B57" s="48">
        <f>'Cost Source Tab'!AV57</f>
        <v>3582.6193302026286</v>
      </c>
      <c r="D57" s="36">
        <f t="shared" si="4"/>
        <v>559299.84173450561</v>
      </c>
      <c r="E57" s="37">
        <f t="shared" si="1"/>
        <v>3582.6193302026286</v>
      </c>
      <c r="F57" s="37">
        <v>0</v>
      </c>
      <c r="G57" s="37">
        <f t="shared" si="5"/>
        <v>557508.53206940426</v>
      </c>
      <c r="H57" s="38">
        <v>0.02</v>
      </c>
      <c r="I57" s="37">
        <f t="shared" si="6"/>
        <v>11150.170641388086</v>
      </c>
      <c r="J57" s="39">
        <f t="shared" si="2"/>
        <v>566867.39304569107</v>
      </c>
      <c r="K57"/>
      <c r="L57" s="6">
        <v>2065</v>
      </c>
      <c r="M57" s="36">
        <f t="shared" si="7"/>
        <v>0</v>
      </c>
      <c r="N57" s="37">
        <f t="shared" si="0"/>
        <v>0</v>
      </c>
      <c r="O57" s="37">
        <v>0</v>
      </c>
      <c r="P57" s="37">
        <f t="shared" si="8"/>
        <v>0</v>
      </c>
      <c r="Q57" s="38">
        <v>0.02</v>
      </c>
      <c r="R57" s="37">
        <f t="shared" si="9"/>
        <v>0</v>
      </c>
      <c r="S57" s="39">
        <f t="shared" si="3"/>
        <v>0</v>
      </c>
    </row>
    <row r="58" spans="1:19" x14ac:dyDescent="0.25">
      <c r="A58" s="6">
        <v>2066</v>
      </c>
      <c r="B58" s="48">
        <f>'Cost Source Tab'!AV58</f>
        <v>3632.6193302026286</v>
      </c>
      <c r="D58" s="36">
        <f t="shared" si="4"/>
        <v>566867.39304569107</v>
      </c>
      <c r="E58" s="37">
        <f t="shared" si="1"/>
        <v>3632.6193302026286</v>
      </c>
      <c r="F58" s="37">
        <v>0</v>
      </c>
      <c r="G58" s="37">
        <f t="shared" si="5"/>
        <v>565051.08338058973</v>
      </c>
      <c r="H58" s="38">
        <v>0.02</v>
      </c>
      <c r="I58" s="37">
        <f t="shared" si="6"/>
        <v>11301.021667611794</v>
      </c>
      <c r="J58" s="39">
        <f t="shared" si="2"/>
        <v>574535.79538310028</v>
      </c>
      <c r="K58"/>
      <c r="L58" s="6">
        <v>2066</v>
      </c>
      <c r="M58" s="36">
        <f t="shared" si="7"/>
        <v>0</v>
      </c>
      <c r="N58" s="37">
        <f t="shared" si="0"/>
        <v>0</v>
      </c>
      <c r="O58" s="37">
        <v>0</v>
      </c>
      <c r="P58" s="37">
        <f t="shared" si="8"/>
        <v>0</v>
      </c>
      <c r="Q58" s="38">
        <v>0.02</v>
      </c>
      <c r="R58" s="37">
        <f t="shared" si="9"/>
        <v>0</v>
      </c>
      <c r="S58" s="39">
        <f t="shared" si="3"/>
        <v>0</v>
      </c>
    </row>
    <row r="59" spans="1:19" x14ac:dyDescent="0.25">
      <c r="A59" s="6">
        <v>2067</v>
      </c>
      <c r="B59" s="48">
        <f>'Cost Source Tab'!AV59</f>
        <v>3582.6193302026286</v>
      </c>
      <c r="D59" s="36">
        <f t="shared" si="4"/>
        <v>574535.79538310028</v>
      </c>
      <c r="E59" s="37">
        <f t="shared" si="1"/>
        <v>3582.6193302026286</v>
      </c>
      <c r="F59" s="37">
        <v>0</v>
      </c>
      <c r="G59" s="37">
        <f t="shared" si="5"/>
        <v>572744.48571799893</v>
      </c>
      <c r="H59" s="38">
        <v>0.02</v>
      </c>
      <c r="I59" s="37">
        <f t="shared" si="6"/>
        <v>11454.889714359979</v>
      </c>
      <c r="J59" s="39">
        <f t="shared" si="2"/>
        <v>582408.06576725771</v>
      </c>
      <c r="K59"/>
      <c r="L59" s="6">
        <v>2067</v>
      </c>
      <c r="M59" s="36">
        <f t="shared" si="7"/>
        <v>0</v>
      </c>
      <c r="N59" s="37">
        <f t="shared" si="0"/>
        <v>0</v>
      </c>
      <c r="O59" s="37">
        <v>0</v>
      </c>
      <c r="P59" s="37">
        <f t="shared" si="8"/>
        <v>0</v>
      </c>
      <c r="Q59" s="38">
        <v>0.02</v>
      </c>
      <c r="R59" s="37">
        <f t="shared" si="9"/>
        <v>0</v>
      </c>
      <c r="S59" s="39">
        <f t="shared" si="3"/>
        <v>0</v>
      </c>
    </row>
    <row r="60" spans="1:19" x14ac:dyDescent="0.25">
      <c r="A60" s="6">
        <v>2068</v>
      </c>
      <c r="B60" s="48">
        <f>'Cost Source Tab'!AV60</f>
        <v>43276.665450000008</v>
      </c>
      <c r="D60" s="36">
        <f t="shared" si="4"/>
        <v>582408.06576725771</v>
      </c>
      <c r="E60" s="37">
        <f t="shared" si="1"/>
        <v>43276.665450000008</v>
      </c>
      <c r="F60" s="37">
        <v>0</v>
      </c>
      <c r="G60" s="37">
        <f t="shared" si="5"/>
        <v>560769.73304225772</v>
      </c>
      <c r="H60" s="38">
        <v>0.02</v>
      </c>
      <c r="I60" s="37">
        <f t="shared" si="6"/>
        <v>11215.394660845155</v>
      </c>
      <c r="J60" s="39">
        <f t="shared" si="2"/>
        <v>550346.7949781029</v>
      </c>
      <c r="K60"/>
      <c r="L60" s="6">
        <v>2068</v>
      </c>
      <c r="M60" s="36">
        <f t="shared" si="7"/>
        <v>0</v>
      </c>
      <c r="N60" s="37">
        <f>IF(D60&gt;E60, 0,B60-E60)</f>
        <v>0</v>
      </c>
      <c r="O60" s="37">
        <v>0</v>
      </c>
      <c r="P60" s="37">
        <f t="shared" si="8"/>
        <v>0</v>
      </c>
      <c r="Q60" s="38">
        <v>0.02</v>
      </c>
      <c r="R60" s="37">
        <f t="shared" si="9"/>
        <v>0</v>
      </c>
      <c r="S60" s="39">
        <f t="shared" si="3"/>
        <v>0</v>
      </c>
    </row>
    <row r="61" spans="1:19" x14ac:dyDescent="0.25">
      <c r="A61" s="6">
        <v>2069</v>
      </c>
      <c r="B61" s="48">
        <f>'Cost Source Tab'!AV61</f>
        <v>92030.054280304554</v>
      </c>
      <c r="D61" s="36">
        <f t="shared" si="4"/>
        <v>550346.7949781029</v>
      </c>
      <c r="E61" s="37">
        <f t="shared" si="1"/>
        <v>92030.054280304554</v>
      </c>
      <c r="F61" s="37">
        <v>0</v>
      </c>
      <c r="G61" s="37">
        <f t="shared" si="5"/>
        <v>504331.76783795061</v>
      </c>
      <c r="H61" s="38">
        <v>0.02</v>
      </c>
      <c r="I61" s="37">
        <f t="shared" si="6"/>
        <v>10086.635356759012</v>
      </c>
      <c r="J61" s="39">
        <f t="shared" si="2"/>
        <v>468403.37605455733</v>
      </c>
      <c r="K61"/>
      <c r="L61" s="6">
        <v>2069</v>
      </c>
      <c r="M61" s="36">
        <f t="shared" si="7"/>
        <v>0</v>
      </c>
      <c r="N61" s="37">
        <f t="shared" ref="N61:N68" si="10">IF(D61&gt;E61, 0,B61-E61)</f>
        <v>0</v>
      </c>
      <c r="O61" s="37">
        <v>0</v>
      </c>
      <c r="P61" s="37">
        <f t="shared" si="8"/>
        <v>0</v>
      </c>
      <c r="Q61" s="38">
        <v>0.02</v>
      </c>
      <c r="R61" s="37">
        <f t="shared" si="9"/>
        <v>0</v>
      </c>
      <c r="S61" s="39">
        <f t="shared" si="3"/>
        <v>0</v>
      </c>
    </row>
    <row r="62" spans="1:19" x14ac:dyDescent="0.25">
      <c r="A62" s="6">
        <v>2070</v>
      </c>
      <c r="B62" s="48">
        <f>'Cost Source Tab'!AV62</f>
        <v>104518.79210655436</v>
      </c>
      <c r="D62" s="36">
        <f t="shared" si="4"/>
        <v>468403.37605455733</v>
      </c>
      <c r="E62" s="37">
        <f t="shared" si="1"/>
        <v>104518.79210655436</v>
      </c>
      <c r="F62" s="37">
        <v>0</v>
      </c>
      <c r="G62" s="37">
        <f t="shared" si="5"/>
        <v>416143.98000128014</v>
      </c>
      <c r="H62" s="38">
        <v>0.02</v>
      </c>
      <c r="I62" s="37">
        <f t="shared" si="6"/>
        <v>8322.8796000256025</v>
      </c>
      <c r="J62" s="39">
        <f t="shared" si="2"/>
        <v>372207.46354802855</v>
      </c>
      <c r="K62"/>
      <c r="L62" s="6">
        <v>2070</v>
      </c>
      <c r="M62" s="36">
        <f t="shared" si="7"/>
        <v>0</v>
      </c>
      <c r="N62" s="37">
        <f t="shared" si="10"/>
        <v>0</v>
      </c>
      <c r="O62" s="37">
        <v>0</v>
      </c>
      <c r="P62" s="37">
        <f t="shared" si="8"/>
        <v>0</v>
      </c>
      <c r="Q62" s="38">
        <v>0.02</v>
      </c>
      <c r="R62" s="37">
        <f t="shared" si="9"/>
        <v>0</v>
      </c>
      <c r="S62" s="39">
        <f t="shared" si="3"/>
        <v>0</v>
      </c>
    </row>
    <row r="63" spans="1:19" x14ac:dyDescent="0.25">
      <c r="A63" s="6">
        <v>2071</v>
      </c>
      <c r="B63" s="48">
        <f>'Cost Source Tab'!AV63</f>
        <v>84523.847791608467</v>
      </c>
      <c r="D63" s="36">
        <f t="shared" si="4"/>
        <v>372207.46354802855</v>
      </c>
      <c r="E63" s="37">
        <f t="shared" si="1"/>
        <v>84523.847791608467</v>
      </c>
      <c r="F63" s="37">
        <v>0</v>
      </c>
      <c r="G63" s="37">
        <f t="shared" si="5"/>
        <v>329945.53965222434</v>
      </c>
      <c r="H63" s="38">
        <v>0.02</v>
      </c>
      <c r="I63" s="37">
        <f t="shared" si="6"/>
        <v>6598.910793044487</v>
      </c>
      <c r="J63" s="39">
        <f t="shared" si="2"/>
        <v>294282.52654946456</v>
      </c>
      <c r="K63"/>
      <c r="L63" s="6">
        <v>2071</v>
      </c>
      <c r="M63" s="36">
        <f t="shared" si="7"/>
        <v>0</v>
      </c>
      <c r="N63" s="37">
        <f t="shared" si="10"/>
        <v>0</v>
      </c>
      <c r="O63" s="37">
        <v>0</v>
      </c>
      <c r="P63" s="37">
        <f t="shared" si="8"/>
        <v>0</v>
      </c>
      <c r="Q63" s="38">
        <v>0.02</v>
      </c>
      <c r="R63" s="37">
        <f t="shared" si="9"/>
        <v>0</v>
      </c>
      <c r="S63" s="39">
        <f t="shared" si="3"/>
        <v>0</v>
      </c>
    </row>
    <row r="64" spans="1:19" x14ac:dyDescent="0.25">
      <c r="A64" s="6">
        <v>2072</v>
      </c>
      <c r="B64" s="48">
        <f>'Cost Source Tab'!AV64</f>
        <v>84953.007922544377</v>
      </c>
      <c r="D64" s="36">
        <f t="shared" si="4"/>
        <v>294282.52654946456</v>
      </c>
      <c r="E64" s="37">
        <f t="shared" si="1"/>
        <v>84953.007922544377</v>
      </c>
      <c r="F64" s="37">
        <v>0</v>
      </c>
      <c r="G64" s="37">
        <f t="shared" si="5"/>
        <v>251806.02258819237</v>
      </c>
      <c r="H64" s="38">
        <v>0.02</v>
      </c>
      <c r="I64" s="37">
        <f t="shared" si="6"/>
        <v>5036.1204517638471</v>
      </c>
      <c r="J64" s="39">
        <f t="shared" si="2"/>
        <v>214365.63907868403</v>
      </c>
      <c r="K64"/>
      <c r="L64" s="6">
        <v>2072</v>
      </c>
      <c r="M64" s="36">
        <f t="shared" si="7"/>
        <v>0</v>
      </c>
      <c r="N64" s="37">
        <f t="shared" si="10"/>
        <v>0</v>
      </c>
      <c r="O64" s="37">
        <v>0</v>
      </c>
      <c r="P64" s="37">
        <f t="shared" si="8"/>
        <v>0</v>
      </c>
      <c r="Q64" s="38">
        <v>0.02</v>
      </c>
      <c r="R64" s="37">
        <f t="shared" si="9"/>
        <v>0</v>
      </c>
      <c r="S64" s="39">
        <f t="shared" si="3"/>
        <v>0</v>
      </c>
    </row>
    <row r="65" spans="1:19" x14ac:dyDescent="0.25">
      <c r="A65" s="6">
        <v>2073</v>
      </c>
      <c r="B65" s="48">
        <f>'Cost Source Tab'!AV65</f>
        <v>50138.947789164202</v>
      </c>
      <c r="D65" s="36">
        <f t="shared" si="4"/>
        <v>214365.63907868403</v>
      </c>
      <c r="E65" s="37">
        <f t="shared" si="1"/>
        <v>50138.947789164202</v>
      </c>
      <c r="F65" s="37">
        <v>0</v>
      </c>
      <c r="G65" s="37">
        <f t="shared" si="5"/>
        <v>189296.16518410193</v>
      </c>
      <c r="H65" s="38">
        <v>0.02</v>
      </c>
      <c r="I65" s="37">
        <f t="shared" si="6"/>
        <v>3785.9233036820387</v>
      </c>
      <c r="J65" s="39">
        <f t="shared" si="2"/>
        <v>168012.61459320187</v>
      </c>
      <c r="K65"/>
      <c r="L65" s="6">
        <v>2073</v>
      </c>
      <c r="M65" s="36">
        <f t="shared" si="7"/>
        <v>0</v>
      </c>
      <c r="N65" s="37">
        <f t="shared" si="10"/>
        <v>0</v>
      </c>
      <c r="O65" s="37">
        <v>0</v>
      </c>
      <c r="P65" s="37">
        <f t="shared" si="8"/>
        <v>0</v>
      </c>
      <c r="Q65" s="38">
        <v>0.02</v>
      </c>
      <c r="R65" s="37">
        <f t="shared" si="9"/>
        <v>0</v>
      </c>
      <c r="S65" s="39">
        <f t="shared" si="3"/>
        <v>0</v>
      </c>
    </row>
    <row r="66" spans="1:19" x14ac:dyDescent="0.25">
      <c r="A66" s="6">
        <v>2074</v>
      </c>
      <c r="B66" s="48">
        <f>'Cost Source Tab'!AV66</f>
        <v>511.81760583941605</v>
      </c>
      <c r="D66" s="36">
        <f t="shared" si="4"/>
        <v>168012.61459320187</v>
      </c>
      <c r="E66" s="37">
        <f t="shared" si="1"/>
        <v>511.81760583941605</v>
      </c>
      <c r="F66" s="37">
        <v>0</v>
      </c>
      <c r="G66" s="37">
        <f t="shared" si="5"/>
        <v>167756.70579028217</v>
      </c>
      <c r="H66" s="38">
        <v>0.02</v>
      </c>
      <c r="I66" s="37">
        <f t="shared" si="6"/>
        <v>3355.1341158056434</v>
      </c>
      <c r="J66" s="39">
        <f t="shared" si="2"/>
        <v>170855.93110316811</v>
      </c>
      <c r="K66"/>
      <c r="L66" s="6">
        <v>2074</v>
      </c>
      <c r="M66" s="36">
        <f t="shared" si="7"/>
        <v>0</v>
      </c>
      <c r="N66" s="37">
        <f t="shared" si="10"/>
        <v>0</v>
      </c>
      <c r="O66" s="37">
        <v>0</v>
      </c>
      <c r="P66" s="37">
        <f t="shared" si="8"/>
        <v>0</v>
      </c>
      <c r="Q66" s="38">
        <v>0.02</v>
      </c>
      <c r="R66" s="37">
        <f t="shared" si="9"/>
        <v>0</v>
      </c>
      <c r="S66" s="39">
        <f t="shared" si="3"/>
        <v>0</v>
      </c>
    </row>
    <row r="67" spans="1:19" x14ac:dyDescent="0.25">
      <c r="A67" s="6">
        <v>2075</v>
      </c>
      <c r="B67" s="48">
        <f>'Cost Source Tab'!AV67</f>
        <v>295.35295398460153</v>
      </c>
      <c r="D67" s="36">
        <f t="shared" si="4"/>
        <v>170855.93110316811</v>
      </c>
      <c r="E67" s="37">
        <f t="shared" si="1"/>
        <v>295.35295398460153</v>
      </c>
      <c r="F67" s="37">
        <v>0</v>
      </c>
      <c r="G67" s="37">
        <f t="shared" si="5"/>
        <v>170708.25462617583</v>
      </c>
      <c r="H67" s="38">
        <v>0.02</v>
      </c>
      <c r="I67" s="37">
        <f t="shared" si="6"/>
        <v>3414.1650925235167</v>
      </c>
      <c r="J67" s="39">
        <f t="shared" si="2"/>
        <v>173974.74324170704</v>
      </c>
      <c r="K67"/>
      <c r="L67" s="6">
        <v>2075</v>
      </c>
      <c r="M67" s="36">
        <f t="shared" si="7"/>
        <v>0</v>
      </c>
      <c r="N67" s="37">
        <f t="shared" si="10"/>
        <v>0</v>
      </c>
      <c r="O67" s="37">
        <v>0</v>
      </c>
      <c r="P67" s="37">
        <f t="shared" si="8"/>
        <v>0</v>
      </c>
      <c r="Q67" s="38">
        <v>0.02</v>
      </c>
      <c r="R67" s="37">
        <f t="shared" si="9"/>
        <v>0</v>
      </c>
      <c r="S67" s="39">
        <f t="shared" si="3"/>
        <v>0</v>
      </c>
    </row>
    <row r="68" spans="1:19" x14ac:dyDescent="0.25">
      <c r="A68" s="6">
        <v>2076</v>
      </c>
      <c r="B68" s="48">
        <f>'Cost Source Tab'!AV68</f>
        <v>0</v>
      </c>
      <c r="D68" s="36">
        <f t="shared" si="4"/>
        <v>173974.74324170704</v>
      </c>
      <c r="E68" s="37">
        <f t="shared" si="1"/>
        <v>0</v>
      </c>
      <c r="F68" s="37">
        <v>0</v>
      </c>
      <c r="G68" s="37">
        <f t="shared" si="5"/>
        <v>173974.74324170704</v>
      </c>
      <c r="H68" s="38">
        <v>0.02</v>
      </c>
      <c r="I68" s="37">
        <f t="shared" si="6"/>
        <v>3479.494864834141</v>
      </c>
      <c r="J68" s="39">
        <f t="shared" si="2"/>
        <v>177454.23810654119</v>
      </c>
      <c r="K68"/>
      <c r="L68" s="6">
        <v>2076</v>
      </c>
      <c r="M68" s="36">
        <f t="shared" si="7"/>
        <v>0</v>
      </c>
      <c r="N68" s="37">
        <f t="shared" si="10"/>
        <v>0</v>
      </c>
      <c r="O68" s="37">
        <v>0</v>
      </c>
      <c r="P68" s="37">
        <f t="shared" si="8"/>
        <v>0</v>
      </c>
      <c r="Q68" s="38">
        <v>0.02</v>
      </c>
      <c r="R68" s="37">
        <f t="shared" si="9"/>
        <v>0</v>
      </c>
      <c r="S68" s="39">
        <f t="shared" si="3"/>
        <v>0</v>
      </c>
    </row>
    <row r="69" spans="1:19" ht="15.75" thickBot="1" x14ac:dyDescent="0.3">
      <c r="A69" s="6"/>
      <c r="B69" s="49"/>
      <c r="D69" s="43"/>
      <c r="E69" s="44"/>
      <c r="F69" s="44"/>
      <c r="G69" s="44"/>
      <c r="H69" s="44"/>
      <c r="I69" s="44"/>
      <c r="J69" s="45"/>
      <c r="K69"/>
      <c r="L69"/>
      <c r="M69" s="51"/>
      <c r="N69" s="52"/>
      <c r="O69" s="52"/>
      <c r="P69" s="52"/>
      <c r="Q69" s="52"/>
      <c r="R69" s="52"/>
      <c r="S69" s="53"/>
    </row>
    <row r="70" spans="1:19" ht="16.5" thickTop="1" thickBot="1" x14ac:dyDescent="0.3">
      <c r="A70" s="3"/>
      <c r="B70" s="50">
        <f>SUM(B6:B68)</f>
        <v>1042747.7804059997</v>
      </c>
      <c r="D70" s="40">
        <f>D6</f>
        <v>653292</v>
      </c>
      <c r="E70" s="41">
        <f>SUM(E6:E68)</f>
        <v>1042747.7804059997</v>
      </c>
      <c r="F70" s="41">
        <f>SUM(F6:F68)</f>
        <v>0</v>
      </c>
      <c r="G70" s="41"/>
      <c r="H70" s="41"/>
      <c r="I70" s="41">
        <f>SUM(I6:I68)</f>
        <v>566910.01851254096</v>
      </c>
      <c r="J70" s="42">
        <f>J68</f>
        <v>177454.23810654119</v>
      </c>
      <c r="K70"/>
      <c r="L70"/>
      <c r="M70" s="40">
        <f>M6</f>
        <v>0</v>
      </c>
      <c r="N70" s="41">
        <f>SUM(N6:N68)</f>
        <v>0</v>
      </c>
      <c r="O70" s="41">
        <f>SUM(O6:O68)</f>
        <v>0</v>
      </c>
      <c r="P70" s="41"/>
      <c r="Q70" s="41"/>
      <c r="R70" s="41">
        <f>SUM(R6:R68)</f>
        <v>0</v>
      </c>
      <c r="S70" s="42">
        <f>S68</f>
        <v>0</v>
      </c>
    </row>
    <row r="72" spans="1:19" x14ac:dyDescent="0.25">
      <c r="K72"/>
      <c r="L72"/>
    </row>
    <row r="73" spans="1:19" x14ac:dyDescent="0.25">
      <c r="K73"/>
      <c r="L73"/>
      <c r="M73" s="35"/>
      <c r="N73" s="35"/>
      <c r="O73" s="35"/>
      <c r="R73" s="35"/>
      <c r="S73" s="35"/>
    </row>
  </sheetData>
  <phoneticPr fontId="67" type="noConversion"/>
  <pageMargins left="0.75" right="0.75" top="1" bottom="1" header="0.5" footer="0.5"/>
  <pageSetup scale="80" orientation="portrait" horizontalDpi="4294967292" verticalDpi="4294967292" r:id="rId1"/>
  <headerFooter>
    <oddFooter>&amp;L&amp;"Calibri,Regular"&amp;K000000&amp;A&amp;R&amp;"Calibri,Regular"&amp;K000000Page &amp;P of &amp;N</oddFooter>
  </headerFooter>
  <extLst>
    <ext xmlns:mx="http://schemas.microsoft.com/office/mac/excel/2008/main" uri="{64002731-A6B0-56B0-2670-7721B7C09600}">
      <mx:PLV Mode="1" OnePage="0" WScale="8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SUMMARY</vt:lpstr>
      <vt:lpstr>Assump&amp;Instruct</vt:lpstr>
      <vt:lpstr>Cost Source Tab</vt:lpstr>
      <vt:lpstr>NRC_Reverse Calcs</vt:lpstr>
      <vt:lpstr>NRC_LT Only</vt:lpstr>
      <vt:lpstr>NRC_LT Only Truncated</vt:lpstr>
      <vt:lpstr>NRC_LT&amp;SFM Top Off_Prompt</vt:lpstr>
      <vt:lpstr>NRC_LT&amp;SFM Top Off_Delayed</vt:lpstr>
      <vt:lpstr>NRC_LT&amp;SFM exclude Dry</vt:lpstr>
      <vt:lpstr>NRC_LT&amp;SFM exclude Casks</vt:lpstr>
      <vt:lpstr>With DOE_Base_68</vt:lpstr>
      <vt:lpstr>With DOE_Base_53</vt:lpstr>
      <vt:lpstr>'NRC_LT Only Truncated'!Print_Area</vt:lpstr>
      <vt:lpstr>'Cost Source Tab'!Print_Titles</vt:lpstr>
      <vt:lpstr>'NRC_LT Only'!Print_Titles</vt:lpstr>
      <vt:lpstr>'NRC_LT Only Truncated'!Print_Titles</vt:lpstr>
      <vt:lpstr>'NRC_LT&amp;SFM exclude Casks'!Print_Titles</vt:lpstr>
      <vt:lpstr>'NRC_LT&amp;SFM exclude Dry'!Print_Titles</vt:lpstr>
      <vt:lpstr>'NRC_LT&amp;SFM Top Off_Delayed'!Print_Titles</vt:lpstr>
      <vt:lpstr>'NRC_LT&amp;SFM Top Off_Prompt'!Print_Titles</vt:lpstr>
      <vt:lpstr>'NRC_Reverse Calcs'!Print_Titles</vt:lpstr>
      <vt:lpstr>'With DOE_Base_53'!Print_Titles</vt:lpstr>
      <vt:lpstr>'With DOE_Base_68'!Print_Titles</vt:lpstr>
    </vt:vector>
  </TitlesOfParts>
  <Company>TLG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griffiths</dc:creator>
  <cp:lastModifiedBy>WAGNER, JEFFREY</cp:lastModifiedBy>
  <cp:lastPrinted>2014-09-30T18:16:49Z</cp:lastPrinted>
  <dcterms:created xsi:type="dcterms:W3CDTF">2014-08-14T19:01:43Z</dcterms:created>
  <dcterms:modified xsi:type="dcterms:W3CDTF">2014-10-01T12:21:03Z</dcterms:modified>
</cp:coreProperties>
</file>